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480" windowHeight="7260" activeTab="1"/>
  </bookViews>
  <sheets>
    <sheet name="Portada" sheetId="12" r:id="rId1"/>
    <sheet name="PAM 2016 SEGUNDO SEMESTRE V01" sheetId="1" r:id="rId2"/>
  </sheets>
  <definedNames>
    <definedName name="_xlnm.Print_Area" localSheetId="0">Portada!$A$1:$O$38</definedName>
    <definedName name="_xlnm.Print_Titles" localSheetId="1">'PAM 2016 SEGUNDO SEMESTRE V01'!$1:$8</definedName>
  </definedNames>
  <calcPr calcId="124519"/>
</workbook>
</file>

<file path=xl/calcChain.xml><?xml version="1.0" encoding="utf-8"?>
<calcChain xmlns="http://schemas.openxmlformats.org/spreadsheetml/2006/main">
  <c r="P71" i="1"/>
  <c r="Q45" l="1"/>
  <c r="Q47" s="1"/>
  <c r="Q9"/>
  <c r="P70"/>
  <c r="P69"/>
  <c r="Q49"/>
  <c r="P50"/>
  <c r="P49"/>
  <c r="Q66"/>
  <c r="Q64"/>
  <c r="Q59"/>
  <c r="Q55"/>
  <c r="Q53"/>
  <c r="Q51"/>
  <c r="Q43"/>
  <c r="P45"/>
  <c r="Q42"/>
  <c r="Q40"/>
  <c r="P41"/>
  <c r="P40"/>
  <c r="Q38"/>
  <c r="P39"/>
  <c r="P38"/>
  <c r="Q36"/>
  <c r="P37"/>
  <c r="P36"/>
  <c r="Q35"/>
  <c r="Q33"/>
  <c r="P34"/>
  <c r="P33"/>
  <c r="Q32"/>
  <c r="P32"/>
  <c r="Q30"/>
  <c r="P30"/>
  <c r="P28"/>
  <c r="Q28"/>
  <c r="Q26"/>
  <c r="P26"/>
  <c r="P24"/>
  <c r="P25"/>
  <c r="Q15"/>
  <c r="Q13"/>
  <c r="P11" l="1"/>
  <c r="P12"/>
  <c r="P19"/>
  <c r="P18"/>
  <c r="Q70"/>
  <c r="P67"/>
  <c r="P66"/>
  <c r="P65"/>
  <c r="P64"/>
  <c r="P52"/>
  <c r="P51"/>
  <c r="P14"/>
  <c r="P13"/>
  <c r="P9" l="1"/>
  <c r="P15"/>
  <c r="P16"/>
  <c r="P17"/>
  <c r="P20"/>
  <c r="P22"/>
  <c r="Q22" s="1"/>
  <c r="P23"/>
  <c r="Q24"/>
  <c r="P44"/>
  <c r="P59"/>
  <c r="P60"/>
  <c r="P58"/>
  <c r="P63" s="1"/>
  <c r="Q21" l="1"/>
  <c r="Q17"/>
  <c r="P57" l="1"/>
  <c r="Q57" l="1"/>
  <c r="P62"/>
  <c r="P53"/>
  <c r="P54"/>
  <c r="P55"/>
  <c r="P56"/>
  <c r="Q63"/>
  <c r="Q50" l="1"/>
  <c r="Q71" l="1"/>
</calcChain>
</file>

<file path=xl/sharedStrings.xml><?xml version="1.0" encoding="utf-8"?>
<sst xmlns="http://schemas.openxmlformats.org/spreadsheetml/2006/main" count="245" uniqueCount="172">
  <si>
    <t>SECRETARÍA DE EDUCACIÓN DISTRITAL CARTAGENA DE INDIAS</t>
  </si>
  <si>
    <t>PLAN DE APOYO AL MEJORAMIENTO PAM</t>
  </si>
  <si>
    <t>PLAN DE APOYO AL MEJORAMIENTO</t>
  </si>
  <si>
    <t>COMPONENTES</t>
  </si>
  <si>
    <t>UBICACIÓN GEOGRAFICA</t>
  </si>
  <si>
    <t>OBJETIVO ESTRATEGICO</t>
  </si>
  <si>
    <t>METAS</t>
  </si>
  <si>
    <t>INDICADORES</t>
  </si>
  <si>
    <t>ACCIONES</t>
  </si>
  <si>
    <t>RESPONSABLES</t>
  </si>
  <si>
    <t>RECURSOS</t>
  </si>
  <si>
    <t>FECHA DE INICIO</t>
  </si>
  <si>
    <t>FECHA DE TERMINACIÓN</t>
  </si>
  <si>
    <t>RAZONES</t>
  </si>
  <si>
    <t>OBSERVACIONES</t>
  </si>
  <si>
    <t>ACOMPAÑAMIENTO A EE</t>
  </si>
  <si>
    <t>URBANO</t>
  </si>
  <si>
    <t>RURAL</t>
  </si>
  <si>
    <t>SUBTOTAL URBANO ACOMPAÑAMIENTO A EE</t>
  </si>
  <si>
    <t>SUBTOTAL RURAL ACOMPAÑAMIENTO A EE</t>
  </si>
  <si>
    <t>SUBTOTAL URBANO FORMACIÓN DOCENTES  Y DIRECTIVOS DOCENTES</t>
  </si>
  <si>
    <t>SUBTOTAL RURAL FORMACIÓN DOCENTES Y DIRECTIVOS DOCENTES</t>
  </si>
  <si>
    <t>SUBTOTAL URBANO USO MTIC</t>
  </si>
  <si>
    <t>SUBTOTAL RURAL USO MTIC</t>
  </si>
  <si>
    <t xml:space="preserve">DESCRIPCION </t>
  </si>
  <si>
    <t>VALOR NUMERICO</t>
  </si>
  <si>
    <t xml:space="preserve">FECHA DE SEGUIMIENTO </t>
  </si>
  <si>
    <t xml:space="preserve">NIVEL DE LOGRO DE LA META A LA FECHA </t>
  </si>
  <si>
    <t>PORCENTAJE DE AVANCE(%)</t>
  </si>
  <si>
    <t xml:space="preserve">AVANCE GENERAL DEL PAM </t>
  </si>
  <si>
    <t>Versión: 3</t>
  </si>
  <si>
    <t>Codigo: GEDCE01-F003</t>
  </si>
  <si>
    <t>Vigencia: 17/09/2010</t>
  </si>
  <si>
    <t>GEDCE01 PLANIFICACION DE LA  GESTION DEL APOYO A LA CALIDAD EDUCATIVA</t>
  </si>
  <si>
    <t>FORMACION DOCENTES Y DIRECTIVOS DOCENTES</t>
  </si>
  <si>
    <t>MTIC</t>
  </si>
  <si>
    <t>PROMEDIO GENERAL</t>
  </si>
  <si>
    <t xml:space="preserve">SEGUIMIENTO </t>
  </si>
  <si>
    <t>No de IEO con el Programa Escuela para padres fortalecido.</t>
  </si>
  <si>
    <t>No de IEO con la Cátedra Cartagena en Paz implementada</t>
  </si>
  <si>
    <t>No de IEO con currículos ajustados a la política vigente e implementados</t>
  </si>
  <si>
    <t>No de IEO con proyectos educativos institucionales resignificados</t>
  </si>
  <si>
    <t>No de docentes formados en evaluación por competencias</t>
  </si>
  <si>
    <t>No de docentes formados en metodología de investigación para el mejoramiento de la calidad educativa</t>
  </si>
  <si>
    <t>No de docentes y directivos docentes formados en especializaciones y/o maestrías</t>
  </si>
  <si>
    <t>No de directivos docentes cualificados en gestión escolar</t>
  </si>
  <si>
    <t>No de docentes y directivos docentes con experiencias educativas innovadoras para el mejoramiento de la calidad educativa</t>
  </si>
  <si>
    <t>No docentes formados en Justicia, Reconciliación y Tolerancia</t>
  </si>
  <si>
    <t>No de IEO Etnoeducativas con PEI ajustados y actualizados</t>
  </si>
  <si>
    <t>No de IEO que desarrollan la Cátedra de Estudios Afrocolombianos</t>
  </si>
  <si>
    <t>2. Atender necesidades diferenciadas en los IEO con bajos e inferiores logros en las pruebas externas y mejorar los aprendizajes de los estudiantes de básica primaria,secundaria y media, a través de la implementación de diferentes estrategias.</t>
  </si>
  <si>
    <t>5. Garantizar la ejecución, monitoreo y evaluación de las dos fases para la implementaciòn de la politica de formaciòn de docentes , directivos docentes y administrativos</t>
  </si>
  <si>
    <t>1. Implementación de un sistema de acompañamiento y seguimiento a las IEO con bajo desempeño.</t>
  </si>
  <si>
    <t>1. Implementación de un sistema de acompañamiento y seguimiento a las IEO con medio y alto desempeño.</t>
  </si>
  <si>
    <t>1. Diseño, elaboración y ejecución del plan de asistencia técnica a las IEO con bajo índice en los indicadores de calidad y eficiencia interna</t>
  </si>
  <si>
    <t>• PEI, Autoevaluación - PMI, Caracterización Documentada de la comunidad educativa. 
• Proyectos Documentados.
• Entidades Aliadas del orden publico y privada – MEN, Redes de Maestros.</t>
  </si>
  <si>
    <t>01 de Julio de 2016</t>
  </si>
  <si>
    <t>30 de Diciembre de 2016</t>
  </si>
  <si>
    <t>PU Evaluación                  Asesora Bilingüismo</t>
  </si>
  <si>
    <t>Asesor Etnoeducación / Asesor CEA- Decenio Afro</t>
  </si>
  <si>
    <t>Proyecto Etnoeducativo    *Normatividad Vigente: Decreto 804 de 1995            *Acuerdo Distrital No 015 de 2004    *Decreto 160 de 2006 - Acuerdo SED 670 de 2013</t>
  </si>
  <si>
    <t xml:space="preserve"> P.U. Formacion Docente.
• Equipo Territorial de Formacion Docente.</t>
  </si>
  <si>
    <t>Plan de Formacion de Docentes y Directivos Docentes del Distrito de Cartagena  y resultados de pruebas externas e internas</t>
  </si>
  <si>
    <t>1. Diseño, elaboración y ejecución de la línea de formacfión en evaluación por competencia articulada al plan de formación 2016 - 2019</t>
  </si>
  <si>
    <t>1. Diseño, elaboración y ejecución de la línea de formacfión en metodología de investigación para el mejoramiento de la calidad educativa articulada al plan de formación 2016 - 2019</t>
  </si>
  <si>
    <t>1. Diseño, elaboración y ejecución de la línea de formación en especialziaciones y/o maestrías articulada al plan de formación docente 2016- 2019</t>
  </si>
  <si>
    <t>1. Concertación, coordinación y focalización para la implmentación del nodo social humanistico.                       2. Asistencia técnica para la implemenciación del Nodo Social Humanístico.</t>
  </si>
  <si>
    <t>No de proyectos ambientales educativos -PRAES ajustados en el PEI</t>
  </si>
  <si>
    <t>No de Establecimientos Educativos Oficiales con grado 11° con desempeños alineados en la clasificación A+, A y B.</t>
  </si>
  <si>
    <t>No de IEO con semilleros de investigación implementados</t>
  </si>
  <si>
    <t xml:space="preserve">1. Asistencia técnica para la implementación y  consolidación de semilleros de investigación en las IEO del Distrito.                                </t>
  </si>
  <si>
    <t>No  de IEO con estudiantes en jornada extendida bilingüe con nivel mínimo "B1" en las pruebas SABER 11, según MCERL</t>
  </si>
  <si>
    <t>1. Acompañamiento  y seguimiento a la implementación de la jornada extendida bilingüe.                                    2. Implementación de un sistema de acompañamiento y seguimiento para avances y logros de estudiantes en la adquisición de la lengua inglesa</t>
  </si>
  <si>
    <t>No de Establecimeintos educativos oficiales con bajo índice en los indicadores de calidad y eficiencia interna, fortalecidos en la gestión escolar integral</t>
  </si>
  <si>
    <t>Asisitir tecnicamente a 60 IEO con bajo indice en los indicadores de calidad y eficiencia interna.</t>
  </si>
  <si>
    <t>1. Asistir técnicamente a las IE focalizadas en  cátedra de estudios afrocolombianos</t>
  </si>
  <si>
    <t xml:space="preserve">6. Gestionar las acciones necesarias para satisfacer la cualificación de docentes y directivos docentes en uso y apropiación de MTIC, de acuerdo al diagnóstico de necesidades de las IEO. </t>
  </si>
  <si>
    <t>Acompañamiento a 26 IEO focalizadas como etnoeducativas para la resignificación de PEI como PEC</t>
  </si>
  <si>
    <t>Asistencia técnica a 52 IEO para la implementación de la cátedra de estudios afrocolombianos</t>
  </si>
  <si>
    <t>30 de Diciembre del 2016</t>
  </si>
  <si>
    <t>• PU  Y PE Proyectos Especiales.
• SED
• Equipos de Trabajos: Competencias Ciudadanas, Comites de  Convivencia Escolar de las IEO.
• UNALDES.</t>
  </si>
  <si>
    <t>ISCE Primaria, Secundaria y Media. Pruebas Saber 3, 5, 9 y 11 
Prueba Saber 11- Idioma Ingles</t>
  </si>
  <si>
    <t xml:space="preserve">Asistencia técnica para la identificación de buenas practicas para establecer línea de base </t>
  </si>
  <si>
    <t xml:space="preserve">A través del analisis de los resultados de la prueba saber 11 en el idioma Ingles, se identifican avances alineados a la población estudiantil que presentó la prueba </t>
  </si>
  <si>
    <t>Las IEO asistidas: 
Maria Cano
Villa Estrella, La milagrosa, Fe y Alegria (Las americas), Berta Gedeon, Arroyo de Piedra, Tierra Baja</t>
  </si>
  <si>
    <t xml:space="preserve">1. Atender necesidades de las IEO en el fortalecimiento y expansión de los proyectos transversales: Proyectos de competencia ciudadana, educación ambiental, Educación sexual y construcción de ciudadanía, cultura, deporte y los proyectos complementarios formulados para atender necesidades de la población estudiantil vulnerable. </t>
  </si>
  <si>
    <t>Se establecio convenio con el MEN para el desarrollo de la estrategia REDPAPAZ</t>
  </si>
  <si>
    <t xml:space="preserve">Acompañamiento de los aliados " Fundación soñar más verdes, Red de educacdores ambientalistas, Fundacion mamonal, Oficina de gestion del riesgo. </t>
  </si>
  <si>
    <t>Se destaca el compromiso de los aliados estrategicos para continuar apoyando, el fortalecimiento de los PRAES.</t>
  </si>
  <si>
    <t>Se realizó dos acompañamientos presenciales y uno Virtual con acompañamiento del MEN.</t>
  </si>
  <si>
    <t>Se realizo convenio con la Universidad de Cartagena para el fortalecimiento de las competencias en las áreas de Matemáticas y Lengua Castellana, con una duración de 6 meses</t>
  </si>
  <si>
    <t xml:space="preserve">Se logro mejoramiento en los promedios y desviación estardar en las áreas de matemáticas y lenguaje. </t>
  </si>
  <si>
    <t>Las IEO asistidas: 
Tecnica de Pasacaballos.
Escuela Normal Superior Cartagena de Indias 
Ambientalista
Ambientalista</t>
  </si>
  <si>
    <t xml:space="preserve">PE de Mejoramiento SED
Dos Acesores Externos.
</t>
  </si>
  <si>
    <t xml:space="preserve">Herramientas de gestiòn escolar: PEI-Autoevaluaciòn 2016-PMI 2017 Resultados  de evaluaciones externas e internas  Lineamientos y Estandares Curriculares de las diferentes Areas - Derechos Basicos de aprendizaje - DBA - Orientaciones Pedagogicas, caja de materiales Día E y Siempre Día E. </t>
  </si>
  <si>
    <t xml:space="preserve">Se realizó asitencia tecnica a 8 IEO de JU y 16 IEO  focalizadas en la estrategia de integración de componentes curriculares - EICC, con el acompañamiento del MEN y la SED </t>
  </si>
  <si>
    <t>Posterior a los encuentros pedagógicos con el MEN, se realizó acompañamiento situado a  Doce (12) IEO para asistirlo en la ejecución del plan de integración de componentes curriculares - PICC- 2016.</t>
  </si>
  <si>
    <t>Se realizaron nueve (9) encuentros  pedagogico para la formacion en el proyecto fortalecimiento del sistema de gestión escolar, en 23 IEO, con el acompañamiento de lideres siglo XXI - Nutresa. 
Acompañamiento del PNUD a 24 IEO, con bajos indices de calidada y eficiencia interna.</t>
  </si>
  <si>
    <t>Convenio establecido con el MEN - PTA - Lideres siglo XXI y la SED para el fortalecimiento de la gestión escolar.
Convenio establecido por el PNUD, para el acompañamiento del objetivo 1 del (ODM); con relación al cumplimiento de las metas.</t>
  </si>
  <si>
    <t>3. Atender necesidades diferenciadas de las IEO, relacionadas con las herramientas de la gestión escolar PEI -Autoevaluaciòn y PMI en cada una de sus etapas y procesos para el fortalecimiento académico</t>
  </si>
  <si>
    <t>Acompañamiento en la consolidación  y resignificación de los proyectos educativos institucionales de 90 IEO</t>
  </si>
  <si>
    <t>1. Consolidación de los proyectos educativos institucionales en procesos de resignificación.                                   2. Diseño, elaboración y ejecución de la ruta metodológica para el proceso de acompañamiento a los proyectos educativos institucionales.                                                                                3. Mesa de trabajo permanente con aliados para el acompañamiento del PEI  en el marco del Plan de Desarrollo Educativo"Primero la gente 2016 - 2019"</t>
  </si>
  <si>
    <t>Revision documental de los PEI, deacuerdo a las versiones encontradas y mejoradas, deacuerdo a la ruta metodológica, previa identificacion de aspectos a mejorar y documentar.</t>
  </si>
  <si>
    <t>4. Fortalecer las Instituciones etnoeducativas a través de espacios de asistencia técnica, acompañamiento presencial y situado en la consolidación de los PEC y catedra de estudios afrocolombianos  en el marco  de las normas legales  y técnicas  vigentes para los grupos étnicos.</t>
  </si>
  <si>
    <t>Se asistieron 5  IEO, para el acompañamiento en el proceso de resignificacion de los PEC.</t>
  </si>
  <si>
    <t xml:space="preserve">Se asistieron tecnicamente 12 IE urbanas focalizadas en el Decreto 670 de 2013:
</t>
  </si>
  <si>
    <t>Se asistieronen el area urbana en el 2016:
Antonia Santos, Mercedes Abrego, Manuela Vergara de Curi,Omaira Sanchez ,Pedro de Heredia, Ana Maria Velez de Trujillo. 
En el area Rural se asistieron las IEO: 
Tierra Baja- La Boquilla -Santa Ana -Arroyo de Piedra- San José de Caño de Oro.</t>
  </si>
  <si>
    <t xml:space="preserve">Convenio con la Universidad de Cartagena, para el fortalecimiento de las areas de Lenguaje y Matemáticas </t>
  </si>
  <si>
    <t xml:space="preserve">Se seleccionaron 36  IEO con bajo desempeño y clasificacion en  C  y D Prueba Saber 11 </t>
  </si>
  <si>
    <t xml:space="preserve">Estudios de Maestria con la Universidad de Cartagena  </t>
  </si>
  <si>
    <t>Con el apoyo del MEN</t>
  </si>
  <si>
    <t>A través de la linea de investigacion en la formacion en Maestria.</t>
  </si>
  <si>
    <t>Se elaboran proyectos a cada IEO, de acuerdo a las necesidades identificadas.</t>
  </si>
  <si>
    <t xml:space="preserve">
 P.U. Medios Educativos</t>
  </si>
  <si>
    <t>• Actualizacion del Diagnostico de Uso y Apropiacion de TIC actualizado.
• Inventario Tecnologico Actualizado.
• Relacion de Dotacion de Medios y TIC Actualizado.
• Formatos Varios.</t>
  </si>
  <si>
    <t>1. Acompañamiento  a las IEO en el uso pedagógico de las MTICs.
2.  Elaboracion de estrategias de acompañamiento y monitoreo a docentes de  EEO.
3.  Ejecucion de las estrategias de acompañamiento y monitoreo conforme al cronograma elaborado.
4.  Evaluacion de procesos y resultados del acompañamiento y monitoreo del uso pedagogico de las MTICs, segun indicadores de desempeño academico de los estudiantes.</t>
  </si>
  <si>
    <r>
      <t>Las Experiencias educativas innovadoras , se dio a traves del proyecto</t>
    </r>
    <r>
      <rPr>
        <b/>
        <sz val="10"/>
        <rFont val="Calibri"/>
        <family val="2"/>
        <scheme val="minor"/>
      </rPr>
      <t xml:space="preserve"> radio escolar.</t>
    </r>
  </si>
  <si>
    <t>La IEO  se asistieron  tecnicamente en el uso pedagogico de la radio escolar.</t>
  </si>
  <si>
    <t>A traves del acompañamiento de ASOANDES, Computadore para educar y MINTIC</t>
  </si>
  <si>
    <t>Mediante convenio MINTIC, ASOANDES y Computadores para educar</t>
  </si>
  <si>
    <t>Número de docentes y directivos docentes formados en uso y apropiación de TIC</t>
  </si>
  <si>
    <t>Número de docentes que aplican las TIC en procesos de enseñanzas y aprendizajes</t>
  </si>
  <si>
    <t>Nodo social humanístico implementado</t>
  </si>
  <si>
    <t>Acomapañamiento al proceso de organización del Nodo Socail Humanístico</t>
  </si>
  <si>
    <t>Acompañamiento y seguimiento a 2 IEO beneficiadas con el Nodo Social Humanístico</t>
  </si>
  <si>
    <t xml:space="preserve"> No de IEO beneficiadas con el Nodo social humanístico implementados</t>
  </si>
  <si>
    <t>Acompañamiento y seguimiento a 10 EO para el fortalecimeinto de escuelas para padres</t>
  </si>
  <si>
    <t>Acompañamiento y seguimiento a 10 IEO para el fortalecimiento de proyectos ambientales escolares -PRAES</t>
  </si>
  <si>
    <t xml:space="preserve">1. Acompañamiento y seguimiento a la fortalecimiento de los proyectos ambientales Escolares. </t>
  </si>
  <si>
    <t>1. Asistencia técnica  y seguimiento para el fortalecimiento de las escuelas para padres en las IEO focalizadas.</t>
  </si>
  <si>
    <t>Formación  200 docentes en Justicia, reconciliación y tolerancia</t>
  </si>
  <si>
    <t>Acompañamiento y seguimiento a 10 IEO para la implementación de la cátedra de la paz</t>
  </si>
  <si>
    <t>1. Acompañamiento y seguimiento al proceso de formación de docentes en Justicia, Reconciliación y Tolerancia</t>
  </si>
  <si>
    <t xml:space="preserve">1. Asistencia técnica  para la articulación en los currículos de ciencias sociales y ciencias naturales y seguimiento  de la cátedra de la paz en las IEO del Distrito.                      </t>
  </si>
  <si>
    <t>Mejorar componente ISCE en básica primaria</t>
  </si>
  <si>
    <t>Mejorar componente desempeño ISCE en básica secundaria</t>
  </si>
  <si>
    <t>Mejorar componente desempeño ISCE en Media</t>
  </si>
  <si>
    <t>Acompañamiento y seguimiento a 9 establecimiento educativos oficiales con índice sintético de calidad- ISCE en la media, con el nivel igual o menor al promedio nacional.</t>
  </si>
  <si>
    <t xml:space="preserve">Elevar a 5.25, el Indice Sintetico de calidad educativa - ISCE en basica primaria. </t>
  </si>
  <si>
    <t>Acompañamiento y seguimiento a 6 establecimientos educativos oficiales con desempeños alineados en la clasificación A+, A y B.</t>
  </si>
  <si>
    <t>No de Establecimiento Educativos Oficiales con Índice Sintético de Calidad Educativa- ISCE en la media, con nivel al menos igual al ISCE promedio nacional.</t>
  </si>
  <si>
    <t xml:space="preserve">1.  Acompañamiento y seguimiento a las I.E:O al comportamiento del ISCE de calidad en basica primaria, estableciendo linea base y plan de mejora. </t>
  </si>
  <si>
    <t xml:space="preserve">Elevar a 4.95  el Indice Sintetico de calidad educativa - ISCE en basica Secundaria </t>
  </si>
  <si>
    <t xml:space="preserve">Elevar a 5.42, el Indice Sintetico de calidad educativa - ISCE en media. </t>
  </si>
  <si>
    <t xml:space="preserve">1.  Acompañamiento y seguimiento a las I.E:O al comportamiento del ISCE de calidad en basica secundaria, estableciendo linea base y plan de mejora. </t>
  </si>
  <si>
    <t xml:space="preserve">1.  Acompañamiento y seguimiento a las I.E:O al comportamiento del ISCE de calidad en media, estableciendo linea base y plan de mejora. </t>
  </si>
  <si>
    <t xml:space="preserve">Acompañamiento con el MEN, para las orientaciones en el uso pedagogico de los materiales de la caja siempre día E. </t>
  </si>
  <si>
    <t xml:space="preserve">La caja Siempre Día E, se constituye en una herramienta de apoyo a las IEO para enriquecer y fortalecer la revision, ajuste y actualiacion del curriculo escolar. </t>
  </si>
  <si>
    <t>30 de Diciembre del 201</t>
  </si>
  <si>
    <t xml:space="preserve">Se realizo convenio con la Universidad de Cartagena para el fortalecimiento de las competencias en las áreas de Matemáticas y Lengua Castellana, con una duración de 6 meses. </t>
  </si>
  <si>
    <t xml:space="preserve">Se realizo  acompañamiento y seguimiento a la aplicación de la prueba Superate con el Saber a los estudiantes de los grados 3°, 5°, 7°, 9° y 11°, para un total de cuatro pruebas bimensuales. </t>
  </si>
  <si>
    <t xml:space="preserve">Acompañamiento y seguimiento a 33 I.E.O oficales, en la cual se beneficiaron 4.320 estudiantes en 44 grupos de investigacion. </t>
  </si>
  <si>
    <t xml:space="preserve">URBANO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</si>
  <si>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 resalta el acompañamiento de COLCIENCIAS, Universidad Tecnologaca de Bolivar, UNICOLOMBO, Tecnologico Comfenalco y Expedicieon BIO.</t>
  </si>
  <si>
    <t>Acompañamiento y seguimiento al 5% de estudiantes de grado 11°, de acuerdo a los resultados de la prueba saber en el idioma ingles.</t>
  </si>
  <si>
    <t>Acompañamiento y seguimeinto a 12 IEO para la implementación de semilleros de investigación</t>
  </si>
  <si>
    <t xml:space="preserve">Acompañamiento a 10 IEO para la actualización de los curriculos. </t>
  </si>
  <si>
    <t>La revisión del documento de proyecto educativo institucional –PEI se constituyó, en una oportunidad para identificar su estado: pertinencia, coherencia, proyección a la comunidad y sostenibilidad en cada uno de los componentes que lo conforman, tomando como referente la Guía 34 del MEN.</t>
  </si>
  <si>
    <t>1. Capacitación a las I.E.O  focalizadas sobre la ruta metodológica para los ajuste y actualización de los PEI Etnoeducativos.
2. Acompañamiento situado  para asistir  técnicamente en los procesos de ajuste y actualización de los PEI Etnoeducativo; observación del contexto interno y externo de las IEO focalizadas.
3. Reactivación y apropiación institucional para la generación de la autonomía institucional.</t>
  </si>
  <si>
    <t xml:space="preserve">Se asistieron en el 2016:
Antonia Santos, Mercedez Abrego, Manuela Vergara de Curi,Omaira Sanchez,Pedro de Heredia, Ana Maria Velez de Trujillo y 7 siete IEO  en catedra de estudios afrocolombianos: Normal Superior Cartagena de Indias, Luis Carlos Lopez, Juan Jose Nieto, Promocion Social, Fulgencio Leguerica Velez, Pies Descalzo, Santa Maria. </t>
  </si>
  <si>
    <t>Formación a 225 docentes en evaluación por competencias</t>
  </si>
  <si>
    <t xml:space="preserve">Formación 100 docentes en metodología de investigación para el mejoramiento de la calidad educativa </t>
  </si>
  <si>
    <t>Formación 40 docentes y directivos docentes en especializaciones y/o maestrías</t>
  </si>
  <si>
    <t>Cualificación a 70 directivos docentes en gestión escolar</t>
  </si>
  <si>
    <t>100 docentes y directivos docentes con experiencias educativas innovadoras para el mejoramiento de la calidad educativa</t>
  </si>
  <si>
    <r>
      <t xml:space="preserve">Acompañamiento a </t>
    </r>
    <r>
      <rPr>
        <b/>
        <sz val="10"/>
        <rFont val="Calibri"/>
        <family val="2"/>
        <scheme val="minor"/>
      </rPr>
      <t xml:space="preserve">532 </t>
    </r>
    <r>
      <rPr>
        <sz val="10"/>
        <rFont val="Calibri"/>
        <family val="2"/>
        <scheme val="minor"/>
      </rPr>
      <t xml:space="preserve">docentes y directivos docentes en uso y apropiación de TIC  </t>
    </r>
  </si>
  <si>
    <t>Acompañamiento y seguimiento a 60 docentes que aplican las TIC en procesos de enseñanza y aprendizaje</t>
  </si>
  <si>
    <t>Se dio a través de acompañamiento y seguimiento de la alianza estrategica de MEN- MINTIC- Eafit Antioquia Colegios 10 TIC en 30 IEO</t>
  </si>
  <si>
    <t xml:space="preserve">Cada IEO cuenta con docentes de tecnología e informática que aplican las TIC en el proceso de enseñanza y aprendizajes.                                                                                                                                                                                          </t>
  </si>
  <si>
    <t>1, Sin recursos presupuestales para su ejecución.                                2. Sin recursos presupuestales para su ejecución.</t>
  </si>
  <si>
    <t>1, La no ejecución del convenio interinstitucional que garantice la implementación del Nodo Social Humanístico con enfasís en danza y música.                                   2. Se realizó con la gestión de aliados y la articulación de la alianza Fundación Mamonal y aliado internacional.</t>
  </si>
  <si>
    <t>1. Capacitación a las IE focalizadas sobre lineamientos y referentes teóricos, metodológicos y legales de la normatividad curricular vigente.                          2. Acompañamiento situado a las IEO focalizadas para asistirlas tecnicamente en los procesos de caracterización, documentación, aplicación, revisión y ajuste curriculares.                                                            3. Reactivación y apropiación institucional para la generación de la autonomía institucional.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</si>
</sst>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b/>
      <sz val="7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206">
    <xf numFmtId="0" fontId="0" fillId="0" borderId="0" xfId="0"/>
    <xf numFmtId="0" fontId="4" fillId="0" borderId="0" xfId="0" applyFont="1"/>
    <xf numFmtId="0" fontId="1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4" borderId="1" xfId="2" applyFont="1" applyFill="1" applyBorder="1" applyAlignment="1">
      <alignment vertical="center" wrapText="1"/>
    </xf>
    <xf numFmtId="1" fontId="5" fillId="0" borderId="1" xfId="2" applyNumberFormat="1" applyFont="1" applyBorder="1" applyAlignment="1">
      <alignment vertical="center"/>
    </xf>
    <xf numFmtId="1" fontId="5" fillId="0" borderId="1" xfId="2" applyNumberFormat="1" applyFont="1" applyFill="1" applyBorder="1" applyAlignment="1">
      <alignment horizontal="center" vertical="center" wrapText="1"/>
    </xf>
    <xf numFmtId="9" fontId="9" fillId="13" borderId="1" xfId="2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vertical="center" wrapText="1"/>
    </xf>
    <xf numFmtId="9" fontId="13" fillId="11" borderId="1" xfId="2" applyFont="1" applyFill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0" fontId="3" fillId="0" borderId="0" xfId="4"/>
    <xf numFmtId="9" fontId="5" fillId="4" borderId="1" xfId="2" applyFont="1" applyFill="1" applyBorder="1" applyAlignment="1">
      <alignment vertical="center" wrapText="1"/>
    </xf>
    <xf numFmtId="1" fontId="5" fillId="0" borderId="1" xfId="2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0" borderId="3" xfId="2" applyNumberFormat="1" applyFont="1" applyFill="1" applyBorder="1" applyAlignment="1">
      <alignment horizontal="center" vertical="center" wrapText="1"/>
    </xf>
    <xf numFmtId="9" fontId="5" fillId="4" borderId="3" xfId="2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1" xfId="0" applyFont="1" applyBorder="1"/>
    <xf numFmtId="0" fontId="4" fillId="0" borderId="0" xfId="0" applyFont="1" applyBorder="1"/>
    <xf numFmtId="0" fontId="5" fillId="16" borderId="1" xfId="0" applyFont="1" applyFill="1" applyBorder="1" applyAlignment="1">
      <alignment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5" borderId="1" xfId="2" applyNumberFormat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textRotation="90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3" xfId="2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9" fontId="13" fillId="11" borderId="1" xfId="2" applyFont="1" applyFill="1" applyBorder="1" applyAlignment="1">
      <alignment horizontal="center" vertical="center" wrapText="1"/>
    </xf>
    <xf numFmtId="9" fontId="9" fillId="11" borderId="1" xfId="2" applyFont="1" applyFill="1" applyBorder="1" applyAlignment="1">
      <alignment horizontal="center" vertical="center" wrapText="1"/>
    </xf>
    <xf numFmtId="9" fontId="13" fillId="11" borderId="1" xfId="2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9" fontId="5" fillId="4" borderId="3" xfId="2" applyFont="1" applyFill="1" applyBorder="1" applyAlignment="1">
      <alignment horizontal="center" vertical="center" wrapText="1"/>
    </xf>
    <xf numFmtId="9" fontId="5" fillId="4" borderId="1" xfId="2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5" borderId="3" xfId="2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vertical="center" wrapText="1"/>
    </xf>
    <xf numFmtId="0" fontId="14" fillId="5" borderId="15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1" fontId="5" fillId="0" borderId="3" xfId="2" applyNumberFormat="1" applyFont="1" applyFill="1" applyBorder="1" applyAlignment="1">
      <alignment horizontal="center" vertical="center" wrapText="1"/>
    </xf>
    <xf numFmtId="9" fontId="5" fillId="4" borderId="4" xfId="2" applyFont="1" applyFill="1" applyBorder="1" applyAlignment="1">
      <alignment horizontal="center" vertical="center" wrapText="1"/>
    </xf>
    <xf numFmtId="9" fontId="5" fillId="4" borderId="1" xfId="2" applyFont="1" applyFill="1" applyBorder="1" applyAlignment="1">
      <alignment horizontal="center" vertical="center" wrapText="1"/>
    </xf>
    <xf numFmtId="0" fontId="14" fillId="5" borderId="13" xfId="2" applyNumberFormat="1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4" fontId="5" fillId="0" borderId="1" xfId="5" applyFont="1" applyFill="1" applyBorder="1" applyAlignment="1">
      <alignment horizontal="center" vertical="center" wrapText="1"/>
    </xf>
    <xf numFmtId="165" fontId="14" fillId="5" borderId="1" xfId="5" applyNumberFormat="1" applyFont="1" applyFill="1" applyBorder="1" applyAlignment="1">
      <alignment horizontal="center" vertical="center" wrapText="1"/>
    </xf>
    <xf numFmtId="165" fontId="5" fillId="0" borderId="1" xfId="5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9" fontId="5" fillId="4" borderId="2" xfId="2" applyFont="1" applyFill="1" applyBorder="1" applyAlignment="1">
      <alignment horizontal="center" vertical="center" wrapText="1"/>
    </xf>
    <xf numFmtId="9" fontId="5" fillId="4" borderId="3" xfId="2" applyFont="1" applyFill="1" applyBorder="1" applyAlignment="1">
      <alignment horizontal="center" vertical="center" wrapText="1"/>
    </xf>
    <xf numFmtId="1" fontId="5" fillId="0" borderId="2" xfId="2" applyNumberFormat="1" applyFont="1" applyFill="1" applyBorder="1" applyAlignment="1">
      <alignment horizontal="center" vertical="center" wrapText="1"/>
    </xf>
    <xf numFmtId="1" fontId="5" fillId="0" borderId="3" xfId="2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5" fontId="14" fillId="0" borderId="2" xfId="0" applyNumberFormat="1" applyFont="1" applyFill="1" applyBorder="1" applyAlignment="1">
      <alignment horizontal="center" vertical="center" wrapText="1"/>
    </xf>
    <xf numFmtId="15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5" fontId="14" fillId="0" borderId="4" xfId="0" applyNumberFormat="1" applyFont="1" applyFill="1" applyBorder="1" applyAlignment="1">
      <alignment horizontal="center" vertical="center" wrapText="1"/>
    </xf>
    <xf numFmtId="9" fontId="13" fillId="15" borderId="1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textRotation="89" wrapText="1"/>
    </xf>
    <xf numFmtId="0" fontId="5" fillId="5" borderId="1" xfId="0" applyFont="1" applyFill="1" applyBorder="1" applyAlignment="1">
      <alignment horizontal="center" vertical="center" textRotation="89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9" fontId="13" fillId="11" borderId="1" xfId="2" applyNumberFormat="1" applyFont="1" applyFill="1" applyBorder="1" applyAlignment="1">
      <alignment horizontal="center" vertical="center" wrapText="1"/>
    </xf>
    <xf numFmtId="9" fontId="5" fillId="12" borderId="2" xfId="2" applyFont="1" applyFill="1" applyBorder="1" applyAlignment="1">
      <alignment horizontal="center" vertical="center" wrapText="1"/>
    </xf>
    <xf numFmtId="9" fontId="5" fillId="12" borderId="4" xfId="2" applyFont="1" applyFill="1" applyBorder="1" applyAlignment="1">
      <alignment horizontal="center" vertical="center" wrapText="1"/>
    </xf>
    <xf numFmtId="9" fontId="5" fillId="12" borderId="3" xfId="2" applyFont="1" applyFill="1" applyBorder="1" applyAlignment="1">
      <alignment horizontal="center" vertical="center" wrapText="1"/>
    </xf>
    <xf numFmtId="9" fontId="5" fillId="4" borderId="1" xfId="2" applyFont="1" applyFill="1" applyBorder="1" applyAlignment="1">
      <alignment horizontal="center" vertical="center" wrapText="1"/>
    </xf>
    <xf numFmtId="9" fontId="13" fillId="11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9" fillId="8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 readingOrder="1"/>
    </xf>
    <xf numFmtId="0" fontId="15" fillId="5" borderId="3" xfId="0" applyFont="1" applyFill="1" applyBorder="1" applyAlignment="1">
      <alignment horizontal="center" vertical="center" wrapText="1" readingOrder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5" borderId="2" xfId="2" applyNumberFormat="1" applyFont="1" applyFill="1" applyBorder="1" applyAlignment="1">
      <alignment horizontal="center" vertical="center" wrapText="1"/>
    </xf>
    <xf numFmtId="0" fontId="14" fillId="5" borderId="3" xfId="2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textRotation="90" wrapText="1"/>
    </xf>
    <xf numFmtId="0" fontId="5" fillId="5" borderId="4" xfId="0" applyFont="1" applyFill="1" applyBorder="1" applyAlignment="1">
      <alignment horizontal="center" vertical="center" textRotation="90" wrapText="1"/>
    </xf>
    <xf numFmtId="0" fontId="5" fillId="5" borderId="3" xfId="0" applyFont="1" applyFill="1" applyBorder="1" applyAlignment="1">
      <alignment horizontal="center" vertical="center" textRotation="90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 readingOrder="1"/>
    </xf>
    <xf numFmtId="0" fontId="16" fillId="0" borderId="4" xfId="0" applyFont="1" applyBorder="1" applyAlignment="1">
      <alignment horizontal="center" vertical="center" wrapText="1" readingOrder="1"/>
    </xf>
    <xf numFmtId="0" fontId="16" fillId="0" borderId="3" xfId="0" applyFont="1" applyBorder="1" applyAlignment="1">
      <alignment horizontal="center" vertical="center" wrapText="1" readingOrder="1"/>
    </xf>
    <xf numFmtId="0" fontId="16" fillId="0" borderId="2" xfId="0" applyFont="1" applyBorder="1" applyAlignment="1">
      <alignment horizontal="left" vertical="center" wrapText="1" readingOrder="1"/>
    </xf>
    <xf numFmtId="0" fontId="16" fillId="0" borderId="3" xfId="0" applyFont="1" applyBorder="1" applyAlignment="1">
      <alignment horizontal="left" vertical="center" wrapText="1" readingOrder="1"/>
    </xf>
    <xf numFmtId="0" fontId="15" fillId="0" borderId="2" xfId="0" applyFont="1" applyBorder="1" applyAlignment="1">
      <alignment horizontal="center" vertical="center" wrapText="1" readingOrder="1"/>
    </xf>
    <xf numFmtId="0" fontId="15" fillId="0" borderId="3" xfId="0" applyFont="1" applyBorder="1" applyAlignment="1">
      <alignment horizontal="center" vertical="center" wrapText="1" readingOrder="1"/>
    </xf>
    <xf numFmtId="0" fontId="5" fillId="5" borderId="11" xfId="0" applyFont="1" applyFill="1" applyBorder="1" applyAlignment="1">
      <alignment horizontal="center" vertical="center" textRotation="90" wrapText="1"/>
    </xf>
    <xf numFmtId="0" fontId="5" fillId="5" borderId="8" xfId="0" applyFont="1" applyFill="1" applyBorder="1" applyAlignment="1">
      <alignment horizontal="center" vertical="center" textRotation="90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9" fontId="9" fillId="13" borderId="2" xfId="2" applyFont="1" applyFill="1" applyBorder="1" applyAlignment="1">
      <alignment horizontal="center" vertical="center" wrapText="1"/>
    </xf>
    <xf numFmtId="9" fontId="9" fillId="13" borderId="3" xfId="2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center" vertical="center" textRotation="90" wrapText="1"/>
    </xf>
    <xf numFmtId="9" fontId="13" fillId="11" borderId="2" xfId="2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5" fillId="4" borderId="5" xfId="0" applyFont="1" applyFill="1" applyBorder="1" applyAlignment="1">
      <alignment horizontal="center" vertical="center" textRotation="90" wrapText="1"/>
    </xf>
    <xf numFmtId="0" fontId="5" fillId="4" borderId="7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</cellXfs>
  <cellStyles count="6">
    <cellStyle name="Millares" xfId="5" builtinId="3"/>
    <cellStyle name="Normal" xfId="0" builtinId="0"/>
    <cellStyle name="Normal 2" xfId="1"/>
    <cellStyle name="Normal 3" xfId="4"/>
    <cellStyle name="Porcentual" xfId="2" builtinId="5"/>
    <cellStyle name="Porcentual 2" xf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583407</xdr:colOff>
      <xdr:row>10</xdr:row>
      <xdr:rowOff>178594</xdr:rowOff>
    </xdr:from>
    <xdr:to>
      <xdr:col>14</xdr:col>
      <xdr:colOff>71439</xdr:colOff>
      <xdr:row>33</xdr:row>
      <xdr:rowOff>107156</xdr:rowOff>
    </xdr:to>
    <xdr:sp macro="" textlink="">
      <xdr:nvSpPr>
        <xdr:cNvPr id="2" name="1 CuadroTexto"/>
        <xdr:cNvSpPr txBox="1"/>
      </xdr:nvSpPr>
      <xdr:spPr>
        <a:xfrm>
          <a:off x="1345407" y="2083594"/>
          <a:ext cx="9394032" cy="4310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s-CO" sz="6600" b="1" cap="none" spc="0">
              <a:ln w="11430">
                <a:solidFill>
                  <a:schemeClr val="tx1"/>
                </a:solidFill>
              </a:ln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PLAN DE APOYO AL MEJORAMIENTO</a:t>
          </a:r>
        </a:p>
        <a:p>
          <a:pPr algn="ctr"/>
          <a:r>
            <a:rPr lang="es-CO" sz="6600" b="1" cap="none" spc="0">
              <a:ln w="11430">
                <a:solidFill>
                  <a:schemeClr val="tx1"/>
                </a:solidFill>
              </a:ln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2016-</a:t>
          </a:r>
          <a:r>
            <a:rPr lang="es-CO" sz="6600" b="1" cap="none" spc="0" baseline="0">
              <a:ln w="11430">
                <a:solidFill>
                  <a:schemeClr val="tx1"/>
                </a:solidFill>
              </a:ln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 SEGUNDO SEMESTRE </a:t>
          </a:r>
          <a:endParaRPr lang="es-CO" sz="6600" b="1" cap="none" spc="0">
            <a:ln w="11430">
              <a:solidFill>
                <a:schemeClr val="tx1"/>
              </a:solidFill>
            </a:ln>
            <a:gradFill>
              <a:gsLst>
                <a:gs pos="0">
                  <a:schemeClr val="accent6">
                    <a:tint val="90000"/>
                    <a:satMod val="120000"/>
                  </a:schemeClr>
                </a:gs>
                <a:gs pos="25000">
                  <a:schemeClr val="accent6">
                    <a:tint val="93000"/>
                    <a:satMod val="120000"/>
                  </a:schemeClr>
                </a:gs>
                <a:gs pos="50000">
                  <a:schemeClr val="accent6">
                    <a:shade val="89000"/>
                    <a:satMod val="110000"/>
                  </a:schemeClr>
                </a:gs>
                <a:gs pos="75000">
                  <a:schemeClr val="accent6">
                    <a:tint val="93000"/>
                    <a:satMod val="120000"/>
                  </a:schemeClr>
                </a:gs>
                <a:gs pos="100000">
                  <a:schemeClr val="accent6">
                    <a:tint val="90000"/>
                    <a:satMod val="120000"/>
                  </a:schemeClr>
                </a:gs>
              </a:gsLst>
              <a:lin ang="5400000"/>
            </a:gra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547688</xdr:colOff>
      <xdr:row>2</xdr:row>
      <xdr:rowOff>157163</xdr:rowOff>
    </xdr:from>
    <xdr:to>
      <xdr:col>14</xdr:col>
      <xdr:colOff>321469</xdr:colOff>
      <xdr:row>10</xdr:row>
      <xdr:rowOff>44979</xdr:rowOff>
    </xdr:to>
    <xdr:pic>
      <xdr:nvPicPr>
        <xdr:cNvPr id="1025" name="Imagen 2" descr="MEMBRETE_SED_2014_NUEVO_SUPERI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4365" r="30957" b="18233"/>
        <a:stretch>
          <a:fillRect/>
        </a:stretch>
      </xdr:blipFill>
      <xdr:spPr bwMode="auto">
        <a:xfrm>
          <a:off x="547688" y="538163"/>
          <a:ext cx="10441781" cy="1411816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250028</xdr:colOff>
      <xdr:row>2</xdr:row>
      <xdr:rowOff>11905</xdr:rowOff>
    </xdr:from>
    <xdr:to>
      <xdr:col>13</xdr:col>
      <xdr:colOff>285747</xdr:colOff>
      <xdr:row>11</xdr:row>
      <xdr:rowOff>119062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0028" y="392905"/>
          <a:ext cx="2321719" cy="182165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114300</xdr:rowOff>
    </xdr:from>
    <xdr:to>
      <xdr:col>3</xdr:col>
      <xdr:colOff>419100</xdr:colOff>
      <xdr:row>3</xdr:row>
      <xdr:rowOff>323850</xdr:rowOff>
    </xdr:to>
    <xdr:pic>
      <xdr:nvPicPr>
        <xdr:cNvPr id="1056" name="Picture 11" descr="Logo Distrito de Cartagena 3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14300"/>
          <a:ext cx="10382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view="pageBreakPreview" topLeftCell="A3" zoomScale="80" zoomScaleNormal="80" zoomScaleSheetLayoutView="80" workbookViewId="0">
      <selection activeCell="R21" sqref="R21"/>
    </sheetView>
  </sheetViews>
  <sheetFormatPr baseColWidth="10" defaultRowHeight="15"/>
  <cols>
    <col min="1" max="16384" width="11.42578125" style="17"/>
  </cols>
  <sheetData/>
  <pageMargins left="0.23622047244094491" right="0.23622047244094491" top="0.74803149606299213" bottom="0.74803149606299213" header="0.31496062992125984" footer="0.31496062992125984"/>
  <pageSetup paperSize="5" scale="9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82"/>
  <sheetViews>
    <sheetView tabSelected="1" topLeftCell="D55" zoomScale="70" zoomScaleNormal="70" zoomScaleSheetLayoutView="70" workbookViewId="0">
      <selection activeCell="R9" sqref="R9:R12"/>
    </sheetView>
  </sheetViews>
  <sheetFormatPr baseColWidth="10" defaultRowHeight="14.25"/>
  <cols>
    <col min="1" max="1" width="20.28515625" style="1" customWidth="1"/>
    <col min="2" max="2" width="16" style="1" customWidth="1"/>
    <col min="3" max="3" width="15" style="1" customWidth="1"/>
    <col min="4" max="4" width="22.85546875" style="4" customWidth="1"/>
    <col min="5" max="5" width="21.85546875" style="34" customWidth="1"/>
    <col min="6" max="6" width="12.140625" style="1" customWidth="1"/>
    <col min="7" max="7" width="18.140625" style="1" customWidth="1"/>
    <col min="8" max="8" width="9.140625" style="1" hidden="1" customWidth="1"/>
    <col min="9" max="9" width="33.85546875" style="2" customWidth="1"/>
    <col min="10" max="10" width="21.140625" style="30" customWidth="1"/>
    <col min="11" max="11" width="19.85546875" style="1" customWidth="1"/>
    <col min="12" max="12" width="11.28515625" style="1" customWidth="1"/>
    <col min="13" max="13" width="13.42578125" style="1" customWidth="1"/>
    <col min="14" max="14" width="13.7109375" style="1" customWidth="1"/>
    <col min="15" max="15" width="10.85546875" style="1" customWidth="1"/>
    <col min="16" max="16" width="12" style="1" customWidth="1"/>
    <col min="17" max="17" width="10.7109375" style="1" customWidth="1"/>
    <col min="18" max="18" width="21.7109375" style="1" customWidth="1"/>
    <col min="19" max="19" width="22.28515625" style="1" customWidth="1"/>
    <col min="20" max="16384" width="11.42578125" style="1"/>
  </cols>
  <sheetData>
    <row r="1" spans="2:19" ht="24" customHeight="1">
      <c r="B1" s="131"/>
      <c r="C1" s="131"/>
      <c r="D1" s="131"/>
      <c r="E1" s="131"/>
      <c r="F1" s="132" t="s">
        <v>0</v>
      </c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</row>
    <row r="2" spans="2:19" ht="16.5" customHeight="1">
      <c r="B2" s="131"/>
      <c r="C2" s="131"/>
      <c r="D2" s="131"/>
      <c r="E2" s="131"/>
      <c r="F2" s="133" t="s">
        <v>33</v>
      </c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</row>
    <row r="3" spans="2:19" ht="16.5" customHeight="1">
      <c r="B3" s="131"/>
      <c r="C3" s="131"/>
      <c r="D3" s="131"/>
      <c r="E3" s="131"/>
      <c r="F3" s="133" t="s">
        <v>1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2:19" ht="33.75" customHeight="1">
      <c r="B4" s="131"/>
      <c r="C4" s="131"/>
      <c r="D4" s="131"/>
      <c r="E4" s="131"/>
      <c r="F4" s="134" t="s">
        <v>31</v>
      </c>
      <c r="G4" s="134"/>
      <c r="H4" s="134"/>
      <c r="I4" s="134"/>
      <c r="J4" s="134"/>
      <c r="K4" s="134" t="s">
        <v>30</v>
      </c>
      <c r="L4" s="134"/>
      <c r="M4" s="134"/>
      <c r="N4" s="120" t="s">
        <v>32</v>
      </c>
      <c r="O4" s="120"/>
      <c r="P4" s="120"/>
      <c r="Q4" s="120"/>
      <c r="R4" s="120"/>
      <c r="S4" s="120"/>
    </row>
    <row r="5" spans="2:19" ht="15" hidden="1" customHeight="1">
      <c r="B5" s="131"/>
      <c r="C5" s="131"/>
      <c r="D5" s="131"/>
      <c r="E5" s="131"/>
      <c r="F5" s="5"/>
      <c r="G5" s="5"/>
      <c r="H5" s="5"/>
      <c r="I5" s="28"/>
      <c r="J5" s="5"/>
      <c r="K5" s="29"/>
      <c r="L5" s="5"/>
      <c r="M5" s="5"/>
      <c r="N5" s="120"/>
      <c r="O5" s="120"/>
      <c r="P5" s="120"/>
      <c r="Q5" s="120"/>
      <c r="R5" s="120"/>
      <c r="S5" s="120"/>
    </row>
    <row r="6" spans="2:19" ht="29.25" customHeight="1">
      <c r="B6" s="121" t="s">
        <v>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36" t="s">
        <v>37</v>
      </c>
      <c r="O6" s="136"/>
      <c r="P6" s="136"/>
      <c r="Q6" s="136"/>
      <c r="R6" s="136"/>
      <c r="S6" s="136"/>
    </row>
    <row r="7" spans="2:19" s="3" customFormat="1" ht="25.5" customHeight="1">
      <c r="B7" s="122" t="s">
        <v>3</v>
      </c>
      <c r="C7" s="122" t="s">
        <v>4</v>
      </c>
      <c r="D7" s="124" t="s">
        <v>5</v>
      </c>
      <c r="E7" s="126" t="s">
        <v>6</v>
      </c>
      <c r="F7" s="126"/>
      <c r="G7" s="137" t="s">
        <v>7</v>
      </c>
      <c r="H7" s="137"/>
      <c r="I7" s="127" t="s">
        <v>8</v>
      </c>
      <c r="J7" s="122" t="s">
        <v>9</v>
      </c>
      <c r="K7" s="129" t="s">
        <v>10</v>
      </c>
      <c r="L7" s="122" t="s">
        <v>11</v>
      </c>
      <c r="M7" s="122" t="s">
        <v>12</v>
      </c>
      <c r="N7" s="104" t="s">
        <v>26</v>
      </c>
      <c r="O7" s="104" t="s">
        <v>27</v>
      </c>
      <c r="P7" s="104" t="s">
        <v>28</v>
      </c>
      <c r="Q7" s="104" t="s">
        <v>36</v>
      </c>
      <c r="R7" s="135" t="s">
        <v>13</v>
      </c>
      <c r="S7" s="135" t="s">
        <v>14</v>
      </c>
    </row>
    <row r="8" spans="2:19" s="3" customFormat="1" ht="51" customHeight="1">
      <c r="B8" s="123"/>
      <c r="C8" s="123"/>
      <c r="D8" s="125"/>
      <c r="E8" s="27" t="s">
        <v>24</v>
      </c>
      <c r="F8" s="33" t="s">
        <v>25</v>
      </c>
      <c r="G8" s="138"/>
      <c r="H8" s="138"/>
      <c r="I8" s="128"/>
      <c r="J8" s="122"/>
      <c r="K8" s="130"/>
      <c r="L8" s="123"/>
      <c r="M8" s="123"/>
      <c r="N8" s="105"/>
      <c r="O8" s="105"/>
      <c r="P8" s="105"/>
      <c r="Q8" s="105"/>
      <c r="R8" s="135"/>
      <c r="S8" s="135"/>
    </row>
    <row r="9" spans="2:19" ht="65.25" customHeight="1">
      <c r="B9" s="147" t="s">
        <v>15</v>
      </c>
      <c r="C9" s="9" t="s">
        <v>16</v>
      </c>
      <c r="D9" s="155" t="s">
        <v>85</v>
      </c>
      <c r="E9" s="139" t="s">
        <v>123</v>
      </c>
      <c r="F9" s="145">
        <v>1</v>
      </c>
      <c r="G9" s="139" t="s">
        <v>122</v>
      </c>
      <c r="H9" s="20"/>
      <c r="I9" s="157" t="s">
        <v>66</v>
      </c>
      <c r="J9" s="71" t="s">
        <v>80</v>
      </c>
      <c r="K9" s="71" t="s">
        <v>55</v>
      </c>
      <c r="L9" s="71" t="s">
        <v>56</v>
      </c>
      <c r="M9" s="71" t="s">
        <v>57</v>
      </c>
      <c r="N9" s="71" t="s">
        <v>79</v>
      </c>
      <c r="O9" s="79">
        <v>0</v>
      </c>
      <c r="P9" s="77">
        <f t="shared" ref="P9:P16" si="0">O9/F9</f>
        <v>0</v>
      </c>
      <c r="Q9" s="107">
        <f>SUM(P9:P12)/3</f>
        <v>0.66666666666666663</v>
      </c>
      <c r="R9" s="82" t="s">
        <v>170</v>
      </c>
      <c r="S9" s="82" t="s">
        <v>169</v>
      </c>
    </row>
    <row r="10" spans="2:19" ht="56.25" customHeight="1">
      <c r="B10" s="148"/>
      <c r="C10" s="9" t="s">
        <v>17</v>
      </c>
      <c r="D10" s="156"/>
      <c r="E10" s="140"/>
      <c r="F10" s="146"/>
      <c r="G10" s="140"/>
      <c r="H10" s="20"/>
      <c r="I10" s="158"/>
      <c r="J10" s="76"/>
      <c r="K10" s="76"/>
      <c r="L10" s="76"/>
      <c r="M10" s="76"/>
      <c r="N10" s="76"/>
      <c r="O10" s="80"/>
      <c r="P10" s="78"/>
      <c r="Q10" s="108"/>
      <c r="R10" s="83"/>
      <c r="S10" s="83"/>
    </row>
    <row r="11" spans="2:19" ht="48.75" customHeight="1">
      <c r="B11" s="148"/>
      <c r="C11" s="24" t="s">
        <v>16</v>
      </c>
      <c r="D11" s="156"/>
      <c r="E11" s="139" t="s">
        <v>124</v>
      </c>
      <c r="F11" s="35">
        <v>1</v>
      </c>
      <c r="G11" s="139" t="s">
        <v>125</v>
      </c>
      <c r="H11" s="20"/>
      <c r="I11" s="158"/>
      <c r="J11" s="76"/>
      <c r="K11" s="76"/>
      <c r="L11" s="76"/>
      <c r="M11" s="76"/>
      <c r="N11" s="76"/>
      <c r="O11" s="12">
        <v>1</v>
      </c>
      <c r="P11" s="18">
        <f t="shared" si="0"/>
        <v>1</v>
      </c>
      <c r="Q11" s="108"/>
      <c r="R11" s="83"/>
      <c r="S11" s="83"/>
    </row>
    <row r="12" spans="2:19" ht="48.75" customHeight="1">
      <c r="B12" s="148"/>
      <c r="C12" s="9" t="s">
        <v>17</v>
      </c>
      <c r="D12" s="156"/>
      <c r="E12" s="140"/>
      <c r="F12" s="35">
        <v>1</v>
      </c>
      <c r="G12" s="140"/>
      <c r="H12" s="20"/>
      <c r="I12" s="159"/>
      <c r="J12" s="76"/>
      <c r="K12" s="76"/>
      <c r="L12" s="76"/>
      <c r="M12" s="76"/>
      <c r="N12" s="72"/>
      <c r="O12" s="12">
        <v>1</v>
      </c>
      <c r="P12" s="18">
        <f t="shared" si="0"/>
        <v>1</v>
      </c>
      <c r="Q12" s="109"/>
      <c r="R12" s="84"/>
      <c r="S12" s="84"/>
    </row>
    <row r="13" spans="2:19" ht="52.5" customHeight="1">
      <c r="B13" s="148"/>
      <c r="C13" s="9" t="s">
        <v>16</v>
      </c>
      <c r="D13" s="156"/>
      <c r="E13" s="139" t="s">
        <v>127</v>
      </c>
      <c r="F13" s="35">
        <v>7</v>
      </c>
      <c r="G13" s="139" t="s">
        <v>67</v>
      </c>
      <c r="H13" s="20"/>
      <c r="I13" s="157" t="s">
        <v>128</v>
      </c>
      <c r="J13" s="76"/>
      <c r="K13" s="76"/>
      <c r="L13" s="76"/>
      <c r="M13" s="76"/>
      <c r="N13" s="71" t="s">
        <v>79</v>
      </c>
      <c r="O13" s="12">
        <v>7</v>
      </c>
      <c r="P13" s="18">
        <f t="shared" si="0"/>
        <v>1</v>
      </c>
      <c r="Q13" s="107">
        <f>SUM(P13,P14)/2</f>
        <v>1</v>
      </c>
      <c r="R13" s="85" t="s">
        <v>87</v>
      </c>
      <c r="S13" s="85" t="s">
        <v>88</v>
      </c>
    </row>
    <row r="14" spans="2:19" ht="61.5" customHeight="1">
      <c r="B14" s="148"/>
      <c r="C14" s="9" t="s">
        <v>17</v>
      </c>
      <c r="D14" s="156"/>
      <c r="E14" s="140"/>
      <c r="F14" s="35">
        <v>3</v>
      </c>
      <c r="G14" s="140"/>
      <c r="H14" s="20"/>
      <c r="I14" s="159"/>
      <c r="J14" s="76"/>
      <c r="K14" s="76"/>
      <c r="L14" s="76"/>
      <c r="M14" s="76"/>
      <c r="N14" s="72"/>
      <c r="O14" s="12">
        <v>3</v>
      </c>
      <c r="P14" s="18">
        <f t="shared" si="0"/>
        <v>1</v>
      </c>
      <c r="Q14" s="109"/>
      <c r="R14" s="86"/>
      <c r="S14" s="86"/>
    </row>
    <row r="15" spans="2:19" ht="37.5" customHeight="1">
      <c r="B15" s="148"/>
      <c r="C15" s="9" t="s">
        <v>16</v>
      </c>
      <c r="D15" s="156"/>
      <c r="E15" s="139" t="s">
        <v>126</v>
      </c>
      <c r="F15" s="35">
        <v>8</v>
      </c>
      <c r="G15" s="139" t="s">
        <v>38</v>
      </c>
      <c r="H15" s="20"/>
      <c r="I15" s="160" t="s">
        <v>129</v>
      </c>
      <c r="J15" s="76"/>
      <c r="K15" s="76"/>
      <c r="L15" s="76"/>
      <c r="M15" s="76"/>
      <c r="N15" s="71" t="s">
        <v>79</v>
      </c>
      <c r="O15" s="12">
        <v>8</v>
      </c>
      <c r="P15" s="18">
        <f t="shared" si="0"/>
        <v>1</v>
      </c>
      <c r="Q15" s="107">
        <f>SUM(P15,P16)/2</f>
        <v>1</v>
      </c>
      <c r="R15" s="63" t="s">
        <v>86</v>
      </c>
      <c r="S15" s="63" t="s">
        <v>89</v>
      </c>
    </row>
    <row r="16" spans="2:19" ht="40.5" customHeight="1">
      <c r="B16" s="148"/>
      <c r="C16" s="9" t="s">
        <v>17</v>
      </c>
      <c r="D16" s="156"/>
      <c r="E16" s="140"/>
      <c r="F16" s="35">
        <v>2</v>
      </c>
      <c r="G16" s="140"/>
      <c r="H16" s="20"/>
      <c r="I16" s="161"/>
      <c r="J16" s="76"/>
      <c r="K16" s="76"/>
      <c r="L16" s="76"/>
      <c r="M16" s="76"/>
      <c r="N16" s="72"/>
      <c r="O16" s="12">
        <v>2</v>
      </c>
      <c r="P16" s="18">
        <f t="shared" si="0"/>
        <v>1</v>
      </c>
      <c r="Q16" s="109"/>
      <c r="R16" s="65"/>
      <c r="S16" s="65"/>
    </row>
    <row r="17" spans="2:19" ht="70.5" customHeight="1">
      <c r="B17" s="148"/>
      <c r="C17" s="9" t="s">
        <v>16</v>
      </c>
      <c r="D17" s="156"/>
      <c r="E17" s="139" t="s">
        <v>130</v>
      </c>
      <c r="F17" s="35">
        <v>160</v>
      </c>
      <c r="G17" s="139" t="s">
        <v>47</v>
      </c>
      <c r="H17" s="20"/>
      <c r="I17" s="162" t="s">
        <v>132</v>
      </c>
      <c r="J17" s="76"/>
      <c r="K17" s="76"/>
      <c r="L17" s="76"/>
      <c r="M17" s="76"/>
      <c r="N17" s="71" t="s">
        <v>79</v>
      </c>
      <c r="O17" s="12">
        <v>65</v>
      </c>
      <c r="P17" s="18">
        <f>O17/F17</f>
        <v>0.40625</v>
      </c>
      <c r="Q17" s="107">
        <f>SUM(P17:P20)/4</f>
        <v>0.70781249999999996</v>
      </c>
      <c r="R17" s="63" t="s">
        <v>82</v>
      </c>
      <c r="S17" s="63" t="s">
        <v>84</v>
      </c>
    </row>
    <row r="18" spans="2:19" ht="45.75" customHeight="1">
      <c r="B18" s="148"/>
      <c r="C18" s="9" t="s">
        <v>17</v>
      </c>
      <c r="D18" s="156"/>
      <c r="E18" s="140"/>
      <c r="F18" s="35">
        <v>40</v>
      </c>
      <c r="G18" s="140"/>
      <c r="H18" s="20"/>
      <c r="I18" s="163"/>
      <c r="J18" s="76"/>
      <c r="K18" s="76"/>
      <c r="L18" s="76"/>
      <c r="M18" s="76"/>
      <c r="N18" s="76"/>
      <c r="O18" s="12">
        <v>27</v>
      </c>
      <c r="P18" s="18">
        <f>O18/F18</f>
        <v>0.67500000000000004</v>
      </c>
      <c r="Q18" s="108"/>
      <c r="R18" s="64"/>
      <c r="S18" s="64"/>
    </row>
    <row r="19" spans="2:19" ht="56.25" customHeight="1">
      <c r="B19" s="148"/>
      <c r="C19" s="9" t="s">
        <v>16</v>
      </c>
      <c r="D19" s="156"/>
      <c r="E19" s="139" t="s">
        <v>131</v>
      </c>
      <c r="F19" s="35">
        <v>8</v>
      </c>
      <c r="G19" s="139" t="s">
        <v>39</v>
      </c>
      <c r="H19" s="20"/>
      <c r="I19" s="162" t="s">
        <v>133</v>
      </c>
      <c r="J19" s="76"/>
      <c r="K19" s="76"/>
      <c r="L19" s="76"/>
      <c r="M19" s="76"/>
      <c r="N19" s="76"/>
      <c r="O19" s="12">
        <v>6</v>
      </c>
      <c r="P19" s="18">
        <f>O19/F19</f>
        <v>0.75</v>
      </c>
      <c r="Q19" s="108"/>
      <c r="R19" s="64"/>
      <c r="S19" s="64"/>
    </row>
    <row r="20" spans="2:19" ht="63" customHeight="1">
      <c r="B20" s="148"/>
      <c r="C20" s="9" t="s">
        <v>17</v>
      </c>
      <c r="D20" s="114"/>
      <c r="E20" s="140"/>
      <c r="F20" s="35">
        <v>2</v>
      </c>
      <c r="G20" s="140"/>
      <c r="H20" s="20"/>
      <c r="I20" s="163"/>
      <c r="J20" s="72"/>
      <c r="K20" s="72"/>
      <c r="L20" s="72"/>
      <c r="M20" s="72"/>
      <c r="N20" s="72"/>
      <c r="O20" s="12">
        <v>2</v>
      </c>
      <c r="P20" s="18">
        <f>O20/F20</f>
        <v>1</v>
      </c>
      <c r="Q20" s="109"/>
      <c r="R20" s="65"/>
      <c r="S20" s="65"/>
    </row>
    <row r="21" spans="2:19" ht="57.75" customHeight="1">
      <c r="B21" s="148"/>
      <c r="C21" s="90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2"/>
      <c r="Q21" s="13">
        <f>SUM(Q9:Q20)/4</f>
        <v>0.84361979166666656</v>
      </c>
      <c r="R21" s="22"/>
      <c r="S21" s="22"/>
    </row>
    <row r="22" spans="2:19" ht="79.5" customHeight="1">
      <c r="B22" s="148"/>
      <c r="C22" s="9" t="s">
        <v>16</v>
      </c>
      <c r="D22" s="152" t="s">
        <v>50</v>
      </c>
      <c r="E22" s="61" t="s">
        <v>137</v>
      </c>
      <c r="F22" s="35">
        <v>7</v>
      </c>
      <c r="G22" s="61" t="s">
        <v>140</v>
      </c>
      <c r="H22" s="39"/>
      <c r="I22" s="71" t="s">
        <v>52</v>
      </c>
      <c r="J22" s="71" t="s">
        <v>58</v>
      </c>
      <c r="K22" s="141" t="s">
        <v>81</v>
      </c>
      <c r="L22" s="71" t="s">
        <v>56</v>
      </c>
      <c r="M22" s="71" t="s">
        <v>57</v>
      </c>
      <c r="N22" s="73" t="s">
        <v>79</v>
      </c>
      <c r="O22" s="12">
        <v>7</v>
      </c>
      <c r="P22" s="18">
        <f>O23/F23</f>
        <v>1</v>
      </c>
      <c r="Q22" s="77">
        <f>AVERAGE(P22,P23)</f>
        <v>1</v>
      </c>
      <c r="R22" s="66" t="s">
        <v>146</v>
      </c>
      <c r="S22" s="66" t="s">
        <v>147</v>
      </c>
    </row>
    <row r="23" spans="2:19" ht="51.75" customHeight="1">
      <c r="B23" s="148"/>
      <c r="C23" s="9" t="s">
        <v>17</v>
      </c>
      <c r="D23" s="153"/>
      <c r="E23" s="62"/>
      <c r="F23" s="35">
        <v>2</v>
      </c>
      <c r="G23" s="62"/>
      <c r="H23" s="37"/>
      <c r="I23" s="72"/>
      <c r="J23" s="76"/>
      <c r="K23" s="142"/>
      <c r="L23" s="76"/>
      <c r="M23" s="76"/>
      <c r="N23" s="74"/>
      <c r="O23" s="12">
        <v>2</v>
      </c>
      <c r="P23" s="18">
        <f>O23/F23</f>
        <v>1</v>
      </c>
      <c r="Q23" s="78"/>
      <c r="R23" s="68"/>
      <c r="S23" s="68"/>
    </row>
    <row r="24" spans="2:19" ht="48" customHeight="1">
      <c r="B24" s="148"/>
      <c r="C24" s="9" t="s">
        <v>16</v>
      </c>
      <c r="D24" s="153"/>
      <c r="E24" s="61" t="s">
        <v>139</v>
      </c>
      <c r="F24" s="35">
        <v>5</v>
      </c>
      <c r="G24" s="81" t="s">
        <v>68</v>
      </c>
      <c r="H24" s="49"/>
      <c r="I24" s="71" t="s">
        <v>53</v>
      </c>
      <c r="J24" s="76"/>
      <c r="K24" s="142"/>
      <c r="L24" s="76"/>
      <c r="M24" s="76"/>
      <c r="N24" s="73" t="s">
        <v>79</v>
      </c>
      <c r="O24" s="12">
        <v>5</v>
      </c>
      <c r="P24" s="18">
        <f>O24/F24</f>
        <v>1</v>
      </c>
      <c r="Q24" s="77">
        <f>P24</f>
        <v>1</v>
      </c>
      <c r="R24" s="66" t="s">
        <v>90</v>
      </c>
      <c r="S24" s="66" t="s">
        <v>91</v>
      </c>
    </row>
    <row r="25" spans="2:19" ht="63.75" customHeight="1">
      <c r="B25" s="148"/>
      <c r="C25" s="9" t="s">
        <v>17</v>
      </c>
      <c r="D25" s="153"/>
      <c r="E25" s="203"/>
      <c r="F25" s="35">
        <v>1</v>
      </c>
      <c r="G25" s="81"/>
      <c r="H25" s="50"/>
      <c r="I25" s="76"/>
      <c r="J25" s="76"/>
      <c r="K25" s="142"/>
      <c r="L25" s="76"/>
      <c r="M25" s="76"/>
      <c r="N25" s="75"/>
      <c r="O25" s="12">
        <v>1</v>
      </c>
      <c r="P25" s="18">
        <f>O25/F25</f>
        <v>1</v>
      </c>
      <c r="Q25" s="78"/>
      <c r="R25" s="67"/>
      <c r="S25" s="67"/>
    </row>
    <row r="26" spans="2:19" ht="48" customHeight="1">
      <c r="B26" s="148"/>
      <c r="C26" s="9" t="s">
        <v>16</v>
      </c>
      <c r="D26" s="153"/>
      <c r="E26" s="81" t="s">
        <v>138</v>
      </c>
      <c r="F26" s="145">
        <v>5</v>
      </c>
      <c r="G26" s="204" t="s">
        <v>134</v>
      </c>
      <c r="H26" s="50"/>
      <c r="I26" s="169" t="s">
        <v>141</v>
      </c>
      <c r="J26" s="76"/>
      <c r="K26" s="142"/>
      <c r="L26" s="76"/>
      <c r="M26" s="76"/>
      <c r="N26" s="75"/>
      <c r="O26" s="79">
        <v>5</v>
      </c>
      <c r="P26" s="77">
        <f>O26/F26</f>
        <v>1</v>
      </c>
      <c r="Q26" s="77">
        <f>O26/F26</f>
        <v>1</v>
      </c>
      <c r="R26" s="67"/>
      <c r="S26" s="67"/>
    </row>
    <row r="27" spans="2:19" ht="44.25" customHeight="1">
      <c r="B27" s="148"/>
      <c r="C27" s="9" t="s">
        <v>17</v>
      </c>
      <c r="D27" s="153"/>
      <c r="E27" s="81"/>
      <c r="F27" s="146"/>
      <c r="G27" s="205"/>
      <c r="H27" s="51"/>
      <c r="I27" s="169"/>
      <c r="J27" s="76"/>
      <c r="K27" s="142"/>
      <c r="L27" s="76"/>
      <c r="M27" s="76"/>
      <c r="N27" s="74"/>
      <c r="O27" s="80"/>
      <c r="P27" s="78"/>
      <c r="Q27" s="78"/>
      <c r="R27" s="68"/>
      <c r="S27" s="68"/>
    </row>
    <row r="28" spans="2:19" ht="53.25" customHeight="1">
      <c r="B28" s="148"/>
      <c r="C28" s="9" t="s">
        <v>16</v>
      </c>
      <c r="D28" s="153"/>
      <c r="E28" s="61" t="s">
        <v>142</v>
      </c>
      <c r="F28" s="145">
        <v>5</v>
      </c>
      <c r="G28" s="61" t="s">
        <v>135</v>
      </c>
      <c r="H28" s="51"/>
      <c r="I28" s="71" t="s">
        <v>144</v>
      </c>
      <c r="J28" s="76"/>
      <c r="K28" s="142"/>
      <c r="L28" s="76"/>
      <c r="M28" s="76"/>
      <c r="N28" s="73" t="s">
        <v>148</v>
      </c>
      <c r="O28" s="79">
        <v>5</v>
      </c>
      <c r="P28" s="77">
        <f>O28/F28</f>
        <v>1</v>
      </c>
      <c r="Q28" s="77">
        <f>O28/F28</f>
        <v>1</v>
      </c>
      <c r="R28" s="81" t="s">
        <v>149</v>
      </c>
      <c r="S28" s="81" t="s">
        <v>150</v>
      </c>
    </row>
    <row r="29" spans="2:19" ht="42.75" customHeight="1">
      <c r="B29" s="148"/>
      <c r="C29" s="9" t="s">
        <v>17</v>
      </c>
      <c r="D29" s="153"/>
      <c r="E29" s="62"/>
      <c r="F29" s="146"/>
      <c r="G29" s="62"/>
      <c r="H29" s="51"/>
      <c r="I29" s="72"/>
      <c r="J29" s="76"/>
      <c r="K29" s="142"/>
      <c r="L29" s="76"/>
      <c r="M29" s="76"/>
      <c r="N29" s="75"/>
      <c r="O29" s="80"/>
      <c r="P29" s="78"/>
      <c r="Q29" s="78"/>
      <c r="R29" s="81"/>
      <c r="S29" s="81"/>
    </row>
    <row r="30" spans="2:19" ht="54" customHeight="1">
      <c r="B30" s="148"/>
      <c r="C30" s="9" t="s">
        <v>16</v>
      </c>
      <c r="D30" s="153"/>
      <c r="E30" s="61" t="s">
        <v>143</v>
      </c>
      <c r="F30" s="145">
        <v>5</v>
      </c>
      <c r="G30" s="61" t="s">
        <v>136</v>
      </c>
      <c r="H30" s="51"/>
      <c r="I30" s="71" t="s">
        <v>145</v>
      </c>
      <c r="J30" s="76"/>
      <c r="K30" s="142"/>
      <c r="L30" s="76"/>
      <c r="M30" s="76"/>
      <c r="N30" s="75"/>
      <c r="O30" s="79">
        <v>5</v>
      </c>
      <c r="P30" s="77">
        <f>O30/F30</f>
        <v>1</v>
      </c>
      <c r="Q30" s="77">
        <f>O30/F30</f>
        <v>1</v>
      </c>
      <c r="R30" s="81"/>
      <c r="S30" s="81"/>
    </row>
    <row r="31" spans="2:19" ht="51" customHeight="1">
      <c r="B31" s="148"/>
      <c r="C31" s="9" t="s">
        <v>17</v>
      </c>
      <c r="D31" s="153"/>
      <c r="E31" s="203"/>
      <c r="F31" s="146"/>
      <c r="G31" s="203"/>
      <c r="H31" s="51"/>
      <c r="I31" s="76"/>
      <c r="J31" s="76"/>
      <c r="K31" s="142"/>
      <c r="L31" s="76"/>
      <c r="M31" s="76"/>
      <c r="N31" s="74"/>
      <c r="O31" s="80"/>
      <c r="P31" s="78"/>
      <c r="Q31" s="78"/>
      <c r="R31" s="81"/>
      <c r="S31" s="81"/>
    </row>
    <row r="32" spans="2:19" ht="128.25" customHeight="1">
      <c r="B32" s="148"/>
      <c r="C32" s="9" t="s">
        <v>152</v>
      </c>
      <c r="D32" s="153"/>
      <c r="E32" s="39" t="s">
        <v>155</v>
      </c>
      <c r="F32" s="55">
        <v>12</v>
      </c>
      <c r="G32" s="39" t="s">
        <v>69</v>
      </c>
      <c r="H32" s="56"/>
      <c r="I32" s="20" t="s">
        <v>70</v>
      </c>
      <c r="J32" s="144"/>
      <c r="K32" s="142"/>
      <c r="L32" s="76"/>
      <c r="M32" s="76"/>
      <c r="N32" s="46" t="s">
        <v>148</v>
      </c>
      <c r="O32" s="52">
        <v>12</v>
      </c>
      <c r="P32" s="44">
        <f>O32/F32</f>
        <v>1</v>
      </c>
      <c r="Q32" s="53">
        <f>O32/F32</f>
        <v>1</v>
      </c>
      <c r="R32" s="48" t="s">
        <v>151</v>
      </c>
      <c r="S32" s="48" t="s">
        <v>153</v>
      </c>
    </row>
    <row r="33" spans="2:19" ht="62.25" customHeight="1">
      <c r="B33" s="148"/>
      <c r="C33" s="9" t="s">
        <v>16</v>
      </c>
      <c r="D33" s="153"/>
      <c r="E33" s="61" t="s">
        <v>154</v>
      </c>
      <c r="F33" s="58">
        <v>4.75</v>
      </c>
      <c r="G33" s="61" t="s">
        <v>71</v>
      </c>
      <c r="H33" s="37"/>
      <c r="I33" s="71" t="s">
        <v>72</v>
      </c>
      <c r="J33" s="76"/>
      <c r="K33" s="142"/>
      <c r="L33" s="76"/>
      <c r="M33" s="76"/>
      <c r="N33" s="73" t="s">
        <v>79</v>
      </c>
      <c r="O33" s="58">
        <v>4.75</v>
      </c>
      <c r="P33" s="54">
        <f>O33/F33</f>
        <v>1</v>
      </c>
      <c r="Q33" s="77">
        <f>SUM(P33:P34)/2</f>
        <v>1</v>
      </c>
      <c r="R33" s="61" t="s">
        <v>83</v>
      </c>
      <c r="S33" s="69" t="s">
        <v>92</v>
      </c>
    </row>
    <row r="34" spans="2:19" ht="54" customHeight="1">
      <c r="B34" s="149"/>
      <c r="C34" s="9" t="s">
        <v>17</v>
      </c>
      <c r="D34" s="154"/>
      <c r="E34" s="62"/>
      <c r="F34" s="58">
        <v>0.25</v>
      </c>
      <c r="G34" s="62"/>
      <c r="H34" s="37"/>
      <c r="I34" s="72"/>
      <c r="J34" s="72"/>
      <c r="K34" s="143"/>
      <c r="L34" s="72"/>
      <c r="M34" s="72"/>
      <c r="N34" s="74"/>
      <c r="O34" s="58">
        <v>0.25</v>
      </c>
      <c r="P34" s="45">
        <f>O34/F34</f>
        <v>1</v>
      </c>
      <c r="Q34" s="78"/>
      <c r="R34" s="62"/>
      <c r="S34" s="70"/>
    </row>
    <row r="35" spans="2:19" ht="67.5" customHeight="1">
      <c r="B35" s="32"/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  <c r="Q35" s="13">
        <f>SUM(Q22:Q34)/7</f>
        <v>1</v>
      </c>
      <c r="R35" s="88"/>
      <c r="S35" s="89"/>
    </row>
    <row r="36" spans="2:19" ht="81.75" customHeight="1">
      <c r="B36" s="147" t="s">
        <v>15</v>
      </c>
      <c r="C36" s="9" t="s">
        <v>16</v>
      </c>
      <c r="D36" s="155" t="s">
        <v>99</v>
      </c>
      <c r="E36" s="61" t="s">
        <v>156</v>
      </c>
      <c r="F36" s="59">
        <v>15</v>
      </c>
      <c r="G36" s="61" t="s">
        <v>40</v>
      </c>
      <c r="H36" s="21"/>
      <c r="I36" s="71" t="s">
        <v>171</v>
      </c>
      <c r="J36" s="71" t="s">
        <v>93</v>
      </c>
      <c r="K36" s="71" t="s">
        <v>94</v>
      </c>
      <c r="L36" s="71" t="s">
        <v>56</v>
      </c>
      <c r="M36" s="71" t="s">
        <v>57</v>
      </c>
      <c r="N36" s="97"/>
      <c r="O36" s="60">
        <v>15</v>
      </c>
      <c r="P36" s="18">
        <f>O36/F36</f>
        <v>1</v>
      </c>
      <c r="Q36" s="77">
        <f>SUM(P36,P37)/2</f>
        <v>1</v>
      </c>
      <c r="R36" s="85" t="s">
        <v>95</v>
      </c>
      <c r="S36" s="85" t="s">
        <v>96</v>
      </c>
    </row>
    <row r="37" spans="2:19" ht="99.75" customHeight="1">
      <c r="B37" s="148"/>
      <c r="C37" s="9" t="s">
        <v>17</v>
      </c>
      <c r="D37" s="156"/>
      <c r="E37" s="62"/>
      <c r="F37" s="35">
        <v>1</v>
      </c>
      <c r="G37" s="62"/>
      <c r="H37" s="21"/>
      <c r="I37" s="72"/>
      <c r="J37" s="76"/>
      <c r="K37" s="76"/>
      <c r="L37" s="76"/>
      <c r="M37" s="76"/>
      <c r="N37" s="98"/>
      <c r="O37" s="12">
        <v>1</v>
      </c>
      <c r="P37" s="18">
        <f>O37/F37</f>
        <v>1</v>
      </c>
      <c r="Q37" s="78"/>
      <c r="R37" s="86"/>
      <c r="S37" s="86"/>
    </row>
    <row r="38" spans="2:19" s="7" customFormat="1" ht="84" customHeight="1">
      <c r="B38" s="148"/>
      <c r="C38" s="9" t="s">
        <v>16</v>
      </c>
      <c r="D38" s="156"/>
      <c r="E38" s="61" t="s">
        <v>74</v>
      </c>
      <c r="F38" s="35">
        <v>6</v>
      </c>
      <c r="G38" s="61" t="s">
        <v>73</v>
      </c>
      <c r="H38" s="21"/>
      <c r="I38" s="71" t="s">
        <v>54</v>
      </c>
      <c r="J38" s="76"/>
      <c r="K38" s="76"/>
      <c r="L38" s="76"/>
      <c r="M38" s="76"/>
      <c r="N38" s="97"/>
      <c r="O38" s="12">
        <v>6</v>
      </c>
      <c r="P38" s="18">
        <f>O38/F38</f>
        <v>1</v>
      </c>
      <c r="Q38" s="77">
        <f>SUM(P38,P39)/2</f>
        <v>1</v>
      </c>
      <c r="R38" s="71" t="s">
        <v>97</v>
      </c>
      <c r="S38" s="71" t="s">
        <v>98</v>
      </c>
    </row>
    <row r="39" spans="2:19" s="7" customFormat="1" ht="108.75" customHeight="1">
      <c r="B39" s="148"/>
      <c r="C39" s="9" t="s">
        <v>17</v>
      </c>
      <c r="D39" s="156"/>
      <c r="E39" s="62"/>
      <c r="F39" s="35">
        <v>4</v>
      </c>
      <c r="G39" s="62"/>
      <c r="H39" s="21"/>
      <c r="I39" s="72"/>
      <c r="J39" s="76"/>
      <c r="K39" s="76"/>
      <c r="L39" s="76"/>
      <c r="M39" s="76"/>
      <c r="N39" s="98"/>
      <c r="O39" s="12">
        <v>4</v>
      </c>
      <c r="P39" s="18">
        <f>O39/F39</f>
        <v>1</v>
      </c>
      <c r="Q39" s="78"/>
      <c r="R39" s="72"/>
      <c r="S39" s="72"/>
    </row>
    <row r="40" spans="2:19" ht="66" customHeight="1">
      <c r="B40" s="148"/>
      <c r="C40" s="9" t="s">
        <v>16</v>
      </c>
      <c r="D40" s="156"/>
      <c r="E40" s="61" t="s">
        <v>100</v>
      </c>
      <c r="F40" s="35">
        <v>6</v>
      </c>
      <c r="G40" s="61" t="s">
        <v>41</v>
      </c>
      <c r="H40" s="21"/>
      <c r="I40" s="71" t="s">
        <v>101</v>
      </c>
      <c r="J40" s="76"/>
      <c r="K40" s="76"/>
      <c r="L40" s="76"/>
      <c r="M40" s="76"/>
      <c r="N40" s="97"/>
      <c r="O40" s="12">
        <v>6</v>
      </c>
      <c r="P40" s="18">
        <f>O40/F40</f>
        <v>1</v>
      </c>
      <c r="Q40" s="77">
        <f>SUM(P40:P41)/2</f>
        <v>1</v>
      </c>
      <c r="R40" s="69" t="s">
        <v>102</v>
      </c>
      <c r="S40" s="69" t="s">
        <v>157</v>
      </c>
    </row>
    <row r="41" spans="2:19" ht="87.75" customHeight="1">
      <c r="B41" s="149"/>
      <c r="C41" s="9" t="s">
        <v>17</v>
      </c>
      <c r="D41" s="114"/>
      <c r="E41" s="62"/>
      <c r="F41" s="35">
        <v>4</v>
      </c>
      <c r="G41" s="62"/>
      <c r="H41" s="21"/>
      <c r="I41" s="72"/>
      <c r="J41" s="72"/>
      <c r="K41" s="72"/>
      <c r="L41" s="72"/>
      <c r="M41" s="72"/>
      <c r="N41" s="98"/>
      <c r="O41" s="12">
        <v>4</v>
      </c>
      <c r="P41" s="18">
        <f>O40/F40</f>
        <v>1</v>
      </c>
      <c r="Q41" s="78"/>
      <c r="R41" s="70"/>
      <c r="S41" s="70"/>
    </row>
    <row r="42" spans="2:19" ht="66" customHeight="1">
      <c r="B42" s="36"/>
      <c r="C42" s="173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5"/>
      <c r="Q42" s="13">
        <f>SUM(Q36:Q41)/3</f>
        <v>1</v>
      </c>
      <c r="R42" s="177"/>
      <c r="S42" s="178"/>
    </row>
    <row r="43" spans="2:19" s="7" customFormat="1" ht="81" customHeight="1">
      <c r="B43" s="147" t="s">
        <v>15</v>
      </c>
      <c r="C43" s="24" t="s">
        <v>16</v>
      </c>
      <c r="D43" s="155" t="s">
        <v>103</v>
      </c>
      <c r="E43" s="93" t="s">
        <v>77</v>
      </c>
      <c r="F43" s="38">
        <v>0</v>
      </c>
      <c r="G43" s="61" t="s">
        <v>48</v>
      </c>
      <c r="H43" s="23"/>
      <c r="I43" s="71" t="s">
        <v>158</v>
      </c>
      <c r="J43" s="82" t="s">
        <v>59</v>
      </c>
      <c r="K43" s="82" t="s">
        <v>60</v>
      </c>
      <c r="L43" s="71" t="s">
        <v>56</v>
      </c>
      <c r="M43" s="71" t="s">
        <v>57</v>
      </c>
      <c r="N43" s="97"/>
      <c r="O43" s="25">
        <v>0</v>
      </c>
      <c r="P43" s="26">
        <v>0</v>
      </c>
      <c r="Q43" s="77">
        <f>SUM(P43:P44)/2</f>
        <v>0.5</v>
      </c>
      <c r="R43" s="95" t="s">
        <v>104</v>
      </c>
      <c r="S43" s="95" t="s">
        <v>106</v>
      </c>
    </row>
    <row r="44" spans="2:19" s="7" customFormat="1" ht="118.5" customHeight="1">
      <c r="B44" s="148"/>
      <c r="C44" s="9" t="s">
        <v>17</v>
      </c>
      <c r="D44" s="156"/>
      <c r="E44" s="94"/>
      <c r="F44" s="35">
        <v>5</v>
      </c>
      <c r="G44" s="62"/>
      <c r="H44" s="21"/>
      <c r="I44" s="72"/>
      <c r="J44" s="83"/>
      <c r="K44" s="83"/>
      <c r="L44" s="76"/>
      <c r="M44" s="76"/>
      <c r="N44" s="100"/>
      <c r="O44" s="12">
        <v>5</v>
      </c>
      <c r="P44" s="18">
        <f t="shared" ref="P44" si="1">O44/F44</f>
        <v>1</v>
      </c>
      <c r="Q44" s="78"/>
      <c r="R44" s="96"/>
      <c r="S44" s="96"/>
    </row>
    <row r="45" spans="2:19" s="7" customFormat="1" ht="80.25" customHeight="1">
      <c r="B45" s="148"/>
      <c r="C45" s="9" t="s">
        <v>16</v>
      </c>
      <c r="D45" s="156"/>
      <c r="E45" s="93" t="s">
        <v>78</v>
      </c>
      <c r="F45" s="35">
        <v>10</v>
      </c>
      <c r="G45" s="61" t="s">
        <v>49</v>
      </c>
      <c r="H45" s="21"/>
      <c r="I45" s="71" t="s">
        <v>75</v>
      </c>
      <c r="J45" s="83"/>
      <c r="K45" s="83"/>
      <c r="L45" s="76"/>
      <c r="M45" s="76"/>
      <c r="N45" s="100"/>
      <c r="O45" s="12">
        <v>10</v>
      </c>
      <c r="P45" s="18">
        <f>O45/F45</f>
        <v>1</v>
      </c>
      <c r="Q45" s="77">
        <f>SUM(P45:P46)/2</f>
        <v>0.5</v>
      </c>
      <c r="R45" s="95" t="s">
        <v>105</v>
      </c>
      <c r="S45" s="95" t="s">
        <v>159</v>
      </c>
    </row>
    <row r="46" spans="2:19" s="7" customFormat="1" ht="151.5" customHeight="1">
      <c r="B46" s="149"/>
      <c r="C46" s="9" t="s">
        <v>17</v>
      </c>
      <c r="D46" s="114"/>
      <c r="E46" s="94"/>
      <c r="F46" s="35">
        <v>0</v>
      </c>
      <c r="G46" s="62"/>
      <c r="H46" s="21"/>
      <c r="I46" s="72"/>
      <c r="J46" s="84"/>
      <c r="K46" s="84"/>
      <c r="L46" s="72"/>
      <c r="M46" s="72"/>
      <c r="N46" s="98"/>
      <c r="O46" s="12">
        <v>0</v>
      </c>
      <c r="P46" s="18">
        <v>0</v>
      </c>
      <c r="Q46" s="78"/>
      <c r="R46" s="96"/>
      <c r="S46" s="96"/>
    </row>
    <row r="47" spans="2:19" s="7" customFormat="1" ht="32.25" customHeight="1">
      <c r="B47" s="181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3"/>
      <c r="Q47" s="171">
        <f>SUM(Q43:Q46)/2</f>
        <v>0.5</v>
      </c>
      <c r="R47" s="188"/>
      <c r="S47" s="189"/>
    </row>
    <row r="48" spans="2:19" s="7" customFormat="1" ht="24.75" customHeight="1">
      <c r="B48" s="184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6"/>
      <c r="Q48" s="172"/>
      <c r="R48" s="190"/>
      <c r="S48" s="191"/>
    </row>
    <row r="49" spans="2:19" ht="37.5" customHeight="1">
      <c r="B49" s="112" t="s">
        <v>18</v>
      </c>
      <c r="C49" s="112"/>
      <c r="D49" s="112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41">
        <f>SUM(P11,P13,P15,P17,P19,P22,P24,P33,P36,P38,P40,P43,P45)/13</f>
        <v>0.85817307692307687</v>
      </c>
      <c r="Q49" s="111">
        <f>SUM(P49:P50)/2</f>
        <v>0.87812500000000004</v>
      </c>
      <c r="R49" s="192"/>
      <c r="S49" s="193"/>
    </row>
    <row r="50" spans="2:19" ht="37.5" customHeight="1">
      <c r="B50" s="112" t="s">
        <v>19</v>
      </c>
      <c r="C50" s="112"/>
      <c r="D50" s="112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41">
        <f>SUM(P12,P14,P16,P18,P20,P23,P25,P34,P37,P39,P41,P44,P46)/13</f>
        <v>0.89807692307692311</v>
      </c>
      <c r="Q50" s="176" t="e">
        <f>AVERAGE(Q20,Q23,Q27,#REF!,Q34,#REF!,#REF!,#REF!,Q37,Q41,#REF!,#REF!,#REF!,#REF!,#REF!,#REF!,#REF!,#REF!)</f>
        <v>#REF!</v>
      </c>
      <c r="R50" s="194"/>
      <c r="S50" s="195"/>
    </row>
    <row r="51" spans="2:19" ht="54" customHeight="1">
      <c r="B51" s="102" t="s">
        <v>34</v>
      </c>
      <c r="C51" s="24" t="s">
        <v>16</v>
      </c>
      <c r="D51" s="114" t="s">
        <v>51</v>
      </c>
      <c r="E51" s="81" t="s">
        <v>160</v>
      </c>
      <c r="F51" s="35">
        <v>135</v>
      </c>
      <c r="G51" s="87" t="s">
        <v>42</v>
      </c>
      <c r="H51" s="8"/>
      <c r="I51" s="180" t="s">
        <v>63</v>
      </c>
      <c r="J51" s="69" t="s">
        <v>61</v>
      </c>
      <c r="K51" s="69" t="s">
        <v>62</v>
      </c>
      <c r="L51" s="69" t="s">
        <v>56</v>
      </c>
      <c r="M51" s="71" t="s">
        <v>57</v>
      </c>
      <c r="N51" s="73" t="s">
        <v>79</v>
      </c>
      <c r="O51" s="12">
        <v>148</v>
      </c>
      <c r="P51" s="18">
        <f>O51/F51</f>
        <v>1.0962962962962963</v>
      </c>
      <c r="Q51" s="110">
        <f>SUM(P51:P52)/2</f>
        <v>0.93703703703703711</v>
      </c>
      <c r="R51" s="179" t="s">
        <v>107</v>
      </c>
      <c r="S51" s="179" t="s">
        <v>108</v>
      </c>
    </row>
    <row r="52" spans="2:19" ht="54.75" customHeight="1">
      <c r="B52" s="103"/>
      <c r="C52" s="9" t="s">
        <v>17</v>
      </c>
      <c r="D52" s="115"/>
      <c r="E52" s="81"/>
      <c r="F52" s="47">
        <v>90</v>
      </c>
      <c r="G52" s="87"/>
      <c r="H52" s="8"/>
      <c r="I52" s="180"/>
      <c r="J52" s="99"/>
      <c r="K52" s="99"/>
      <c r="L52" s="99"/>
      <c r="M52" s="76"/>
      <c r="N52" s="74"/>
      <c r="O52" s="12">
        <v>70</v>
      </c>
      <c r="P52" s="18">
        <f>O52/F52</f>
        <v>0.77777777777777779</v>
      </c>
      <c r="Q52" s="110"/>
      <c r="R52" s="179"/>
      <c r="S52" s="179"/>
    </row>
    <row r="53" spans="2:19" ht="60.75" customHeight="1">
      <c r="B53" s="103"/>
      <c r="C53" s="9" t="s">
        <v>16</v>
      </c>
      <c r="D53" s="115"/>
      <c r="E53" s="61" t="s">
        <v>161</v>
      </c>
      <c r="F53" s="37">
        <v>60</v>
      </c>
      <c r="G53" s="87" t="s">
        <v>43</v>
      </c>
      <c r="H53" s="8"/>
      <c r="I53" s="170" t="s">
        <v>64</v>
      </c>
      <c r="J53" s="99"/>
      <c r="K53" s="99"/>
      <c r="L53" s="99"/>
      <c r="M53" s="76"/>
      <c r="N53" s="73" t="s">
        <v>79</v>
      </c>
      <c r="O53" s="16">
        <v>123</v>
      </c>
      <c r="P53" s="10">
        <f t="shared" ref="P53:P56" si="2">O53/F53</f>
        <v>2.0499999999999998</v>
      </c>
      <c r="Q53" s="110">
        <f>SUM(P53:P54)/2</f>
        <v>1.4375</v>
      </c>
      <c r="R53" s="71" t="s">
        <v>111</v>
      </c>
      <c r="S53" s="71" t="s">
        <v>112</v>
      </c>
    </row>
    <row r="54" spans="2:19" ht="58.5" customHeight="1">
      <c r="B54" s="103"/>
      <c r="C54" s="9" t="s">
        <v>17</v>
      </c>
      <c r="D54" s="115"/>
      <c r="E54" s="62"/>
      <c r="F54" s="37">
        <v>40</v>
      </c>
      <c r="G54" s="87"/>
      <c r="H54" s="8"/>
      <c r="I54" s="170"/>
      <c r="J54" s="99"/>
      <c r="K54" s="99"/>
      <c r="L54" s="99"/>
      <c r="M54" s="76"/>
      <c r="N54" s="74"/>
      <c r="O54" s="16">
        <v>33</v>
      </c>
      <c r="P54" s="10">
        <f t="shared" si="2"/>
        <v>0.82499999999999996</v>
      </c>
      <c r="Q54" s="110"/>
      <c r="R54" s="72"/>
      <c r="S54" s="72"/>
    </row>
    <row r="55" spans="2:19" ht="61.5" customHeight="1">
      <c r="B55" s="103"/>
      <c r="C55" s="9" t="s">
        <v>16</v>
      </c>
      <c r="D55" s="115"/>
      <c r="E55" s="81" t="s">
        <v>162</v>
      </c>
      <c r="F55" s="37">
        <v>24</v>
      </c>
      <c r="G55" s="87" t="s">
        <v>44</v>
      </c>
      <c r="H55" s="8"/>
      <c r="I55" s="170" t="s">
        <v>65</v>
      </c>
      <c r="J55" s="99"/>
      <c r="K55" s="99"/>
      <c r="L55" s="99"/>
      <c r="M55" s="76"/>
      <c r="N55" s="73" t="s">
        <v>79</v>
      </c>
      <c r="O55" s="16">
        <v>123</v>
      </c>
      <c r="P55" s="10">
        <f t="shared" si="2"/>
        <v>5.125</v>
      </c>
      <c r="Q55" s="110">
        <f>SUM(P55,P56)/2</f>
        <v>3.59375</v>
      </c>
      <c r="R55" s="71" t="s">
        <v>109</v>
      </c>
      <c r="S55" s="71" t="s">
        <v>110</v>
      </c>
    </row>
    <row r="56" spans="2:19" ht="61.5" customHeight="1">
      <c r="B56" s="103"/>
      <c r="C56" s="9" t="s">
        <v>17</v>
      </c>
      <c r="D56" s="115"/>
      <c r="E56" s="81"/>
      <c r="F56" s="37">
        <v>16</v>
      </c>
      <c r="G56" s="87"/>
      <c r="H56" s="8"/>
      <c r="I56" s="170"/>
      <c r="J56" s="99"/>
      <c r="K56" s="99"/>
      <c r="L56" s="99"/>
      <c r="M56" s="76"/>
      <c r="N56" s="74"/>
      <c r="O56" s="16">
        <v>33</v>
      </c>
      <c r="P56" s="10">
        <f t="shared" si="2"/>
        <v>2.0625</v>
      </c>
      <c r="Q56" s="110"/>
      <c r="R56" s="72"/>
      <c r="S56" s="72"/>
    </row>
    <row r="57" spans="2:19" ht="63.75" customHeight="1">
      <c r="B57" s="103"/>
      <c r="C57" s="9" t="s">
        <v>16</v>
      </c>
      <c r="D57" s="115"/>
      <c r="E57" s="61" t="s">
        <v>163</v>
      </c>
      <c r="F57" s="37">
        <v>42</v>
      </c>
      <c r="G57" s="61" t="s">
        <v>45</v>
      </c>
      <c r="H57" s="8"/>
      <c r="I57" s="150" t="s">
        <v>64</v>
      </c>
      <c r="J57" s="99"/>
      <c r="K57" s="99"/>
      <c r="L57" s="99"/>
      <c r="M57" s="76"/>
      <c r="N57" s="73" t="s">
        <v>79</v>
      </c>
      <c r="O57" s="16">
        <v>0</v>
      </c>
      <c r="P57" s="10">
        <f t="shared" ref="P57:P60" si="3">O57/F57</f>
        <v>0</v>
      </c>
      <c r="Q57" s="110">
        <f>SUM(P57,P58)/2</f>
        <v>0</v>
      </c>
      <c r="R57" s="71"/>
      <c r="S57" s="85"/>
    </row>
    <row r="58" spans="2:19" ht="57" customHeight="1">
      <c r="B58" s="103"/>
      <c r="C58" s="9" t="s">
        <v>17</v>
      </c>
      <c r="D58" s="115"/>
      <c r="E58" s="62"/>
      <c r="F58" s="37">
        <v>28</v>
      </c>
      <c r="G58" s="62"/>
      <c r="H58" s="20"/>
      <c r="I58" s="151"/>
      <c r="J58" s="99"/>
      <c r="K58" s="99"/>
      <c r="L58" s="99"/>
      <c r="M58" s="76"/>
      <c r="N58" s="74"/>
      <c r="O58" s="19">
        <v>0</v>
      </c>
      <c r="P58" s="18">
        <f t="shared" si="3"/>
        <v>0</v>
      </c>
      <c r="Q58" s="110"/>
      <c r="R58" s="72"/>
      <c r="S58" s="86"/>
    </row>
    <row r="59" spans="2:19" ht="61.5" customHeight="1">
      <c r="B59" s="103"/>
      <c r="C59" s="9" t="s">
        <v>16</v>
      </c>
      <c r="D59" s="115"/>
      <c r="E59" s="61" t="s">
        <v>164</v>
      </c>
      <c r="F59" s="37">
        <v>60</v>
      </c>
      <c r="G59" s="61" t="s">
        <v>46</v>
      </c>
      <c r="H59" s="20"/>
      <c r="I59" s="150" t="s">
        <v>64</v>
      </c>
      <c r="J59" s="99"/>
      <c r="K59" s="99"/>
      <c r="L59" s="99"/>
      <c r="M59" s="76"/>
      <c r="N59" s="73" t="s">
        <v>79</v>
      </c>
      <c r="O59" s="19">
        <v>280</v>
      </c>
      <c r="P59" s="18">
        <f t="shared" si="3"/>
        <v>4.666666666666667</v>
      </c>
      <c r="Q59" s="110">
        <f>SUM(P59,P60)/2</f>
        <v>3.0833333333333335</v>
      </c>
      <c r="R59" s="71" t="s">
        <v>116</v>
      </c>
      <c r="S59" s="71" t="s">
        <v>117</v>
      </c>
    </row>
    <row r="60" spans="2:19" ht="54.75" customHeight="1">
      <c r="B60" s="103"/>
      <c r="C60" s="9" t="s">
        <v>17</v>
      </c>
      <c r="D60" s="115"/>
      <c r="E60" s="62"/>
      <c r="F60" s="37">
        <v>40</v>
      </c>
      <c r="G60" s="62"/>
      <c r="H60" s="20"/>
      <c r="I60" s="151"/>
      <c r="J60" s="99"/>
      <c r="K60" s="99"/>
      <c r="L60" s="99"/>
      <c r="M60" s="76"/>
      <c r="N60" s="74"/>
      <c r="O60" s="19">
        <v>60</v>
      </c>
      <c r="P60" s="18">
        <f t="shared" si="3"/>
        <v>1.5</v>
      </c>
      <c r="Q60" s="110"/>
      <c r="R60" s="72"/>
      <c r="S60" s="72"/>
    </row>
    <row r="61" spans="2:19" ht="48.75" customHeight="1">
      <c r="B61" s="103"/>
      <c r="C61" s="9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2"/>
      <c r="Q61" s="13">
        <v>1</v>
      </c>
      <c r="R61" s="177"/>
      <c r="S61" s="178"/>
    </row>
    <row r="62" spans="2:19" ht="48.75" customHeight="1">
      <c r="B62" s="112" t="s">
        <v>20</v>
      </c>
      <c r="C62" s="112"/>
      <c r="D62" s="112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5">
        <f>SUM(P51,P53,P55,P57,P59)/5</f>
        <v>2.5875925925925927</v>
      </c>
      <c r="Q62" s="106">
        <v>1</v>
      </c>
      <c r="R62" s="192"/>
      <c r="S62" s="193"/>
    </row>
    <row r="63" spans="2:19" ht="50.25" customHeight="1">
      <c r="B63" s="112" t="s">
        <v>21</v>
      </c>
      <c r="C63" s="112"/>
      <c r="D63" s="112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40">
        <f>SUM(P52,P54,P56,P58,P60)/5</f>
        <v>1.0330555555555556</v>
      </c>
      <c r="Q63" s="106" t="e">
        <f>AVERAGE(Q52,#REF!,Q56,#REF!,#REF!)</f>
        <v>#REF!</v>
      </c>
      <c r="R63" s="194"/>
      <c r="S63" s="195"/>
    </row>
    <row r="64" spans="2:19" ht="83.25" customHeight="1">
      <c r="B64" s="118" t="s">
        <v>35</v>
      </c>
      <c r="C64" s="6" t="s">
        <v>16</v>
      </c>
      <c r="D64" s="69" t="s">
        <v>76</v>
      </c>
      <c r="E64" s="61" t="s">
        <v>165</v>
      </c>
      <c r="F64" s="37">
        <v>500</v>
      </c>
      <c r="G64" s="61" t="s">
        <v>120</v>
      </c>
      <c r="H64" s="14"/>
      <c r="I64" s="69" t="s">
        <v>115</v>
      </c>
      <c r="J64" s="69" t="s">
        <v>113</v>
      </c>
      <c r="K64" s="69" t="s">
        <v>114</v>
      </c>
      <c r="L64" s="169" t="s">
        <v>56</v>
      </c>
      <c r="M64" s="169" t="s">
        <v>57</v>
      </c>
      <c r="N64" s="73" t="s">
        <v>79</v>
      </c>
      <c r="O64" s="11">
        <v>572</v>
      </c>
      <c r="P64" s="18">
        <f t="shared" ref="P64:P67" si="4">O64/F64</f>
        <v>1.1439999999999999</v>
      </c>
      <c r="Q64" s="110">
        <f>SUM(P64:P65)/2</f>
        <v>1.2282500000000001</v>
      </c>
      <c r="R64" s="69" t="s">
        <v>118</v>
      </c>
      <c r="S64" s="69" t="s">
        <v>119</v>
      </c>
    </row>
    <row r="65" spans="2:19" ht="83.25" customHeight="1">
      <c r="B65" s="118"/>
      <c r="C65" s="9" t="s">
        <v>17</v>
      </c>
      <c r="D65" s="99"/>
      <c r="E65" s="62"/>
      <c r="F65" s="43">
        <v>32</v>
      </c>
      <c r="G65" s="62"/>
      <c r="H65" s="14"/>
      <c r="I65" s="99"/>
      <c r="J65" s="99"/>
      <c r="K65" s="99"/>
      <c r="L65" s="169"/>
      <c r="M65" s="169"/>
      <c r="N65" s="75"/>
      <c r="O65" s="11">
        <v>42</v>
      </c>
      <c r="P65" s="18">
        <f t="shared" si="4"/>
        <v>1.3125</v>
      </c>
      <c r="Q65" s="110"/>
      <c r="R65" s="70"/>
      <c r="S65" s="70"/>
    </row>
    <row r="66" spans="2:19" ht="83.25" customHeight="1">
      <c r="B66" s="118"/>
      <c r="C66" s="9" t="s">
        <v>16</v>
      </c>
      <c r="D66" s="99"/>
      <c r="E66" s="61" t="s">
        <v>166</v>
      </c>
      <c r="F66" s="43">
        <v>40</v>
      </c>
      <c r="G66" s="61" t="s">
        <v>121</v>
      </c>
      <c r="H66" s="14"/>
      <c r="I66" s="99"/>
      <c r="J66" s="99"/>
      <c r="K66" s="99"/>
      <c r="L66" s="169"/>
      <c r="M66" s="169"/>
      <c r="N66" s="75"/>
      <c r="O66" s="11">
        <v>30</v>
      </c>
      <c r="P66" s="18">
        <f t="shared" si="4"/>
        <v>0.75</v>
      </c>
      <c r="Q66" s="110">
        <f>SUM(P66:P67)/2</f>
        <v>0.875</v>
      </c>
      <c r="R66" s="69" t="s">
        <v>167</v>
      </c>
      <c r="S66" s="69" t="s">
        <v>168</v>
      </c>
    </row>
    <row r="67" spans="2:19" ht="94.5" customHeight="1">
      <c r="B67" s="118"/>
      <c r="C67" s="9" t="s">
        <v>17</v>
      </c>
      <c r="D67" s="70"/>
      <c r="E67" s="62"/>
      <c r="F67" s="37">
        <v>20</v>
      </c>
      <c r="G67" s="62"/>
      <c r="H67" s="14"/>
      <c r="I67" s="70"/>
      <c r="J67" s="70"/>
      <c r="K67" s="70"/>
      <c r="L67" s="169"/>
      <c r="M67" s="169"/>
      <c r="N67" s="74"/>
      <c r="O67" s="11">
        <v>20</v>
      </c>
      <c r="P67" s="18">
        <f t="shared" si="4"/>
        <v>1</v>
      </c>
      <c r="Q67" s="110"/>
      <c r="R67" s="70"/>
      <c r="S67" s="70"/>
    </row>
    <row r="68" spans="2:19" ht="46.5" customHeight="1">
      <c r="B68" s="164"/>
      <c r="C68" s="165"/>
      <c r="D68" s="57"/>
      <c r="E68" s="166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8"/>
      <c r="Q68" s="13">
        <v>1</v>
      </c>
      <c r="R68" s="196"/>
      <c r="S68" s="197"/>
    </row>
    <row r="69" spans="2:19" ht="45.75" customHeight="1">
      <c r="B69" s="116" t="s">
        <v>22</v>
      </c>
      <c r="C69" s="116"/>
      <c r="D69" s="116"/>
      <c r="E69" s="198"/>
      <c r="F69" s="199"/>
      <c r="G69" s="199"/>
      <c r="H69" s="199"/>
      <c r="I69" s="199"/>
      <c r="J69" s="199"/>
      <c r="K69" s="199"/>
      <c r="L69" s="199"/>
      <c r="M69" s="199"/>
      <c r="N69" s="199"/>
      <c r="O69" s="200"/>
      <c r="P69" s="42">
        <f>SUM(P64,P66)/2</f>
        <v>0.94699999999999995</v>
      </c>
      <c r="Q69" s="111">
        <v>1</v>
      </c>
      <c r="R69" s="192"/>
      <c r="S69" s="193"/>
    </row>
    <row r="70" spans="2:19" ht="41.25" customHeight="1">
      <c r="B70" s="116" t="s">
        <v>23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42">
        <f>SUM(P65,P67)/2</f>
        <v>1.15625</v>
      </c>
      <c r="Q70" s="111" t="e">
        <f>AVERAGE(Q58,#REF!,#REF!,#REF!,#REF!)</f>
        <v>#REF!</v>
      </c>
      <c r="R70" s="194"/>
      <c r="S70" s="195"/>
    </row>
    <row r="71" spans="2:19" ht="43.5" customHeight="1">
      <c r="B71" s="113" t="s">
        <v>29</v>
      </c>
      <c r="C71" s="113"/>
      <c r="D71" s="113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01">
        <f>SUM(Q21,Q35,Q47,Q49,Q61,Q62,Q69)/7</f>
        <v>0.88882068452380947</v>
      </c>
      <c r="Q71" s="101" t="e">
        <f>AVERAGE(#REF!,#REF!,#REF!,#REF!,Q69)</f>
        <v>#REF!</v>
      </c>
      <c r="R71" s="201"/>
      <c r="S71" s="202"/>
    </row>
    <row r="72" spans="2:19">
      <c r="J72" s="31"/>
    </row>
    <row r="73" spans="2:19">
      <c r="J73" s="31"/>
    </row>
    <row r="74" spans="2:19">
      <c r="J74" s="31"/>
    </row>
    <row r="75" spans="2:19">
      <c r="J75" s="31"/>
    </row>
    <row r="76" spans="2:19">
      <c r="J76" s="31"/>
    </row>
    <row r="77" spans="2:19">
      <c r="J77" s="31"/>
    </row>
    <row r="78" spans="2:19">
      <c r="J78" s="31"/>
    </row>
    <row r="79" spans="2:19">
      <c r="J79" s="31"/>
    </row>
    <row r="80" spans="2:19">
      <c r="J80" s="31"/>
    </row>
    <row r="81" spans="10:10">
      <c r="J81" s="31"/>
    </row>
    <row r="82" spans="10:10">
      <c r="J82" s="31"/>
    </row>
    <row r="83" spans="10:10">
      <c r="J83" s="31"/>
    </row>
    <row r="84" spans="10:10">
      <c r="J84" s="31"/>
    </row>
    <row r="85" spans="10:10">
      <c r="J85" s="31"/>
    </row>
    <row r="86" spans="10:10">
      <c r="J86" s="31"/>
    </row>
    <row r="87" spans="10:10">
      <c r="J87" s="31"/>
    </row>
    <row r="88" spans="10:10">
      <c r="J88" s="31"/>
    </row>
    <row r="89" spans="10:10">
      <c r="J89" s="31"/>
    </row>
    <row r="90" spans="10:10">
      <c r="J90" s="31"/>
    </row>
    <row r="91" spans="10:10">
      <c r="J91" s="31"/>
    </row>
    <row r="92" spans="10:10">
      <c r="J92" s="31"/>
    </row>
    <row r="93" spans="10:10">
      <c r="J93" s="31"/>
    </row>
    <row r="94" spans="10:10">
      <c r="J94" s="31"/>
    </row>
    <row r="95" spans="10:10">
      <c r="J95" s="31"/>
    </row>
    <row r="96" spans="10:10">
      <c r="J96" s="31"/>
    </row>
    <row r="97" spans="10:10">
      <c r="J97" s="31"/>
    </row>
    <row r="98" spans="10:10">
      <c r="J98" s="31"/>
    </row>
    <row r="99" spans="10:10">
      <c r="J99" s="31"/>
    </row>
    <row r="100" spans="10:10">
      <c r="J100" s="31"/>
    </row>
    <row r="101" spans="10:10">
      <c r="J101" s="31"/>
    </row>
    <row r="102" spans="10:10">
      <c r="J102" s="31"/>
    </row>
    <row r="103" spans="10:10">
      <c r="J103" s="31"/>
    </row>
    <row r="104" spans="10:10">
      <c r="J104" s="31"/>
    </row>
    <row r="105" spans="10:10">
      <c r="J105" s="31"/>
    </row>
    <row r="106" spans="10:10">
      <c r="J106" s="31"/>
    </row>
    <row r="107" spans="10:10">
      <c r="J107" s="31"/>
    </row>
    <row r="108" spans="10:10">
      <c r="J108" s="31"/>
    </row>
    <row r="109" spans="10:10">
      <c r="J109" s="31"/>
    </row>
    <row r="110" spans="10:10">
      <c r="J110" s="31"/>
    </row>
    <row r="111" spans="10:10">
      <c r="J111" s="31"/>
    </row>
    <row r="112" spans="10:10">
      <c r="J112" s="31"/>
    </row>
    <row r="113" spans="10:10">
      <c r="J113" s="31"/>
    </row>
    <row r="114" spans="10:10">
      <c r="J114" s="31"/>
    </row>
    <row r="115" spans="10:10">
      <c r="J115" s="31"/>
    </row>
    <row r="116" spans="10:10">
      <c r="J116" s="31"/>
    </row>
    <row r="117" spans="10:10">
      <c r="J117" s="31"/>
    </row>
    <row r="118" spans="10:10">
      <c r="J118" s="31"/>
    </row>
    <row r="119" spans="10:10">
      <c r="J119" s="31"/>
    </row>
    <row r="120" spans="10:10">
      <c r="J120" s="31"/>
    </row>
    <row r="121" spans="10:10">
      <c r="J121" s="31"/>
    </row>
    <row r="122" spans="10:10">
      <c r="J122" s="31"/>
    </row>
    <row r="123" spans="10:10">
      <c r="J123" s="31"/>
    </row>
    <row r="124" spans="10:10">
      <c r="J124" s="31"/>
    </row>
    <row r="125" spans="10:10">
      <c r="J125" s="31"/>
    </row>
    <row r="126" spans="10:10">
      <c r="J126" s="31"/>
    </row>
    <row r="127" spans="10:10">
      <c r="J127" s="31"/>
    </row>
    <row r="128" spans="10:10">
      <c r="J128" s="31"/>
    </row>
    <row r="129" spans="10:10">
      <c r="J129" s="31"/>
    </row>
    <row r="130" spans="10:10">
      <c r="J130" s="31"/>
    </row>
    <row r="131" spans="10:10">
      <c r="J131" s="31"/>
    </row>
    <row r="132" spans="10:10">
      <c r="J132" s="31"/>
    </row>
    <row r="133" spans="10:10">
      <c r="J133" s="31"/>
    </row>
    <row r="134" spans="10:10">
      <c r="J134" s="31"/>
    </row>
    <row r="135" spans="10:10">
      <c r="J135" s="31"/>
    </row>
    <row r="136" spans="10:10">
      <c r="J136" s="31"/>
    </row>
    <row r="137" spans="10:10">
      <c r="J137" s="31"/>
    </row>
    <row r="138" spans="10:10">
      <c r="J138" s="31"/>
    </row>
    <row r="139" spans="10:10">
      <c r="J139" s="31"/>
    </row>
    <row r="140" spans="10:10">
      <c r="J140" s="31"/>
    </row>
    <row r="141" spans="10:10">
      <c r="J141" s="31"/>
    </row>
    <row r="142" spans="10:10">
      <c r="J142" s="31"/>
    </row>
    <row r="143" spans="10:10">
      <c r="J143" s="31"/>
    </row>
    <row r="144" spans="10:10">
      <c r="J144" s="31"/>
    </row>
    <row r="145" spans="10:10">
      <c r="J145" s="31"/>
    </row>
    <row r="146" spans="10:10">
      <c r="J146" s="31"/>
    </row>
    <row r="147" spans="10:10">
      <c r="J147" s="31"/>
    </row>
    <row r="148" spans="10:10">
      <c r="J148" s="31"/>
    </row>
    <row r="149" spans="10:10">
      <c r="J149" s="31"/>
    </row>
    <row r="150" spans="10:10">
      <c r="J150" s="31"/>
    </row>
    <row r="151" spans="10:10">
      <c r="J151" s="31"/>
    </row>
    <row r="152" spans="10:10">
      <c r="J152" s="31"/>
    </row>
    <row r="153" spans="10:10">
      <c r="J153" s="31"/>
    </row>
    <row r="154" spans="10:10">
      <c r="J154" s="31"/>
    </row>
    <row r="155" spans="10:10">
      <c r="J155" s="31"/>
    </row>
    <row r="156" spans="10:10">
      <c r="J156" s="31"/>
    </row>
    <row r="157" spans="10:10">
      <c r="J157" s="31"/>
    </row>
    <row r="158" spans="10:10">
      <c r="J158" s="31"/>
    </row>
    <row r="159" spans="10:10">
      <c r="J159" s="31"/>
    </row>
    <row r="160" spans="10:10">
      <c r="J160" s="31"/>
    </row>
    <row r="161" spans="10:10">
      <c r="J161" s="31"/>
    </row>
    <row r="162" spans="10:10">
      <c r="J162" s="31"/>
    </row>
    <row r="163" spans="10:10">
      <c r="J163" s="31"/>
    </row>
    <row r="164" spans="10:10">
      <c r="J164" s="31"/>
    </row>
    <row r="165" spans="10:10">
      <c r="J165" s="31"/>
    </row>
    <row r="166" spans="10:10">
      <c r="J166" s="31"/>
    </row>
    <row r="167" spans="10:10">
      <c r="J167" s="31"/>
    </row>
    <row r="168" spans="10:10">
      <c r="J168" s="31"/>
    </row>
    <row r="169" spans="10:10">
      <c r="J169" s="31"/>
    </row>
    <row r="170" spans="10:10">
      <c r="J170" s="31"/>
    </row>
    <row r="171" spans="10:10">
      <c r="J171" s="31"/>
    </row>
    <row r="172" spans="10:10">
      <c r="J172" s="31"/>
    </row>
    <row r="173" spans="10:10">
      <c r="J173" s="31"/>
    </row>
    <row r="174" spans="10:10">
      <c r="J174" s="31"/>
    </row>
    <row r="175" spans="10:10">
      <c r="J175" s="31"/>
    </row>
    <row r="176" spans="10:10">
      <c r="J176" s="31"/>
    </row>
    <row r="177" spans="10:10">
      <c r="J177" s="31"/>
    </row>
    <row r="178" spans="10:10">
      <c r="J178" s="31"/>
    </row>
    <row r="179" spans="10:10">
      <c r="J179" s="31"/>
    </row>
    <row r="180" spans="10:10">
      <c r="J180" s="31"/>
    </row>
    <row r="181" spans="10:10">
      <c r="J181" s="31"/>
    </row>
    <row r="182" spans="10:10">
      <c r="J182" s="31"/>
    </row>
  </sheetData>
  <mergeCells count="257">
    <mergeCell ref="R62:S63"/>
    <mergeCell ref="R68:S68"/>
    <mergeCell ref="R69:S70"/>
    <mergeCell ref="E69:O69"/>
    <mergeCell ref="R71:S71"/>
    <mergeCell ref="G9:G10"/>
    <mergeCell ref="G11:G12"/>
    <mergeCell ref="P9:P10"/>
    <mergeCell ref="E28:E29"/>
    <mergeCell ref="E30:E31"/>
    <mergeCell ref="G28:G29"/>
    <mergeCell ref="G30:G31"/>
    <mergeCell ref="F28:F29"/>
    <mergeCell ref="F30:F31"/>
    <mergeCell ref="I28:I29"/>
    <mergeCell ref="I30:I31"/>
    <mergeCell ref="E24:E25"/>
    <mergeCell ref="G24:G25"/>
    <mergeCell ref="I24:I25"/>
    <mergeCell ref="E26:E27"/>
    <mergeCell ref="G26:G27"/>
    <mergeCell ref="I26:I27"/>
    <mergeCell ref="F26:F27"/>
    <mergeCell ref="Q47:Q48"/>
    <mergeCell ref="C42:P42"/>
    <mergeCell ref="R64:R65"/>
    <mergeCell ref="S64:S65"/>
    <mergeCell ref="R66:R67"/>
    <mergeCell ref="S66:S67"/>
    <mergeCell ref="Q64:Q65"/>
    <mergeCell ref="Q66:Q67"/>
    <mergeCell ref="Q49:Q50"/>
    <mergeCell ref="R42:S42"/>
    <mergeCell ref="S51:S52"/>
    <mergeCell ref="R51:R52"/>
    <mergeCell ref="G51:G52"/>
    <mergeCell ref="I51:I52"/>
    <mergeCell ref="I53:I54"/>
    <mergeCell ref="D43:D46"/>
    <mergeCell ref="I45:I46"/>
    <mergeCell ref="B47:P48"/>
    <mergeCell ref="E49:O49"/>
    <mergeCell ref="E50:O50"/>
    <mergeCell ref="E51:E52"/>
    <mergeCell ref="E43:E44"/>
    <mergeCell ref="R55:R56"/>
    <mergeCell ref="S55:S56"/>
    <mergeCell ref="R57:R58"/>
    <mergeCell ref="S57:S58"/>
    <mergeCell ref="R59:R60"/>
    <mergeCell ref="S59:S60"/>
    <mergeCell ref="C61:P61"/>
    <mergeCell ref="N57:N58"/>
    <mergeCell ref="N59:N60"/>
    <mergeCell ref="Q57:Q58"/>
    <mergeCell ref="Q59:Q60"/>
    <mergeCell ref="Q55:Q56"/>
    <mergeCell ref="I55:I56"/>
    <mergeCell ref="I59:I60"/>
    <mergeCell ref="G59:G60"/>
    <mergeCell ref="R61:S61"/>
    <mergeCell ref="B9:B34"/>
    <mergeCell ref="B36:B41"/>
    <mergeCell ref="B43:B46"/>
    <mergeCell ref="G57:G58"/>
    <mergeCell ref="I57:I58"/>
    <mergeCell ref="E57:E58"/>
    <mergeCell ref="D22:D34"/>
    <mergeCell ref="D9:D20"/>
    <mergeCell ref="D36:D41"/>
    <mergeCell ref="G13:G14"/>
    <mergeCell ref="I9:I12"/>
    <mergeCell ref="I13:I14"/>
    <mergeCell ref="I15:I16"/>
    <mergeCell ref="E38:E39"/>
    <mergeCell ref="E33:E34"/>
    <mergeCell ref="G43:G44"/>
    <mergeCell ref="E36:E37"/>
    <mergeCell ref="I38:I39"/>
    <mergeCell ref="E22:E23"/>
    <mergeCell ref="E15:E16"/>
    <mergeCell ref="G17:G18"/>
    <mergeCell ref="G19:G20"/>
    <mergeCell ref="I17:I18"/>
    <mergeCell ref="I19:I20"/>
    <mergeCell ref="G15:G16"/>
    <mergeCell ref="G33:G34"/>
    <mergeCell ref="G22:G23"/>
    <mergeCell ref="C21:P21"/>
    <mergeCell ref="I22:I23"/>
    <mergeCell ref="I33:I34"/>
    <mergeCell ref="K9:K20"/>
    <mergeCell ref="J9:J20"/>
    <mergeCell ref="L9:L20"/>
    <mergeCell ref="M9:M20"/>
    <mergeCell ref="K22:K34"/>
    <mergeCell ref="J22:J34"/>
    <mergeCell ref="L22:L34"/>
    <mergeCell ref="M22:M34"/>
    <mergeCell ref="O26:O27"/>
    <mergeCell ref="P26:P27"/>
    <mergeCell ref="E17:E18"/>
    <mergeCell ref="E19:E20"/>
    <mergeCell ref="E13:E14"/>
    <mergeCell ref="N9:N12"/>
    <mergeCell ref="O9:O10"/>
    <mergeCell ref="F9:F10"/>
    <mergeCell ref="E9:E10"/>
    <mergeCell ref="E11:E12"/>
    <mergeCell ref="N4:S5"/>
    <mergeCell ref="B6:M6"/>
    <mergeCell ref="B7:B8"/>
    <mergeCell ref="C7:C8"/>
    <mergeCell ref="D7:D8"/>
    <mergeCell ref="E7:F7"/>
    <mergeCell ref="I7:I8"/>
    <mergeCell ref="J7:J8"/>
    <mergeCell ref="K7:K8"/>
    <mergeCell ref="L7:L8"/>
    <mergeCell ref="B1:E5"/>
    <mergeCell ref="F1:S1"/>
    <mergeCell ref="F2:S2"/>
    <mergeCell ref="F3:S3"/>
    <mergeCell ref="K4:M4"/>
    <mergeCell ref="F4:J4"/>
    <mergeCell ref="S7:S8"/>
    <mergeCell ref="N6:S6"/>
    <mergeCell ref="R7:R8"/>
    <mergeCell ref="P7:P8"/>
    <mergeCell ref="G7:H8"/>
    <mergeCell ref="M7:M8"/>
    <mergeCell ref="N7:N8"/>
    <mergeCell ref="O7:O8"/>
    <mergeCell ref="E71:O71"/>
    <mergeCell ref="B62:D62"/>
    <mergeCell ref="B63:D63"/>
    <mergeCell ref="B69:D69"/>
    <mergeCell ref="B64:B67"/>
    <mergeCell ref="B70:D70"/>
    <mergeCell ref="K64:K67"/>
    <mergeCell ref="I64:I67"/>
    <mergeCell ref="N64:N67"/>
    <mergeCell ref="E64:E65"/>
    <mergeCell ref="E66:E67"/>
    <mergeCell ref="G64:G65"/>
    <mergeCell ref="G66:G67"/>
    <mergeCell ref="E63:O63"/>
    <mergeCell ref="D64:D67"/>
    <mergeCell ref="B68:C68"/>
    <mergeCell ref="E68:P68"/>
    <mergeCell ref="J64:J67"/>
    <mergeCell ref="L64:L67"/>
    <mergeCell ref="M64:M67"/>
    <mergeCell ref="E62:O62"/>
    <mergeCell ref="P71:Q71"/>
    <mergeCell ref="B51:B61"/>
    <mergeCell ref="Q7:Q8"/>
    <mergeCell ref="Q62:Q63"/>
    <mergeCell ref="Q36:Q37"/>
    <mergeCell ref="Q40:Q41"/>
    <mergeCell ref="Q38:Q39"/>
    <mergeCell ref="Q9:Q12"/>
    <mergeCell ref="Q13:Q14"/>
    <mergeCell ref="Q15:Q16"/>
    <mergeCell ref="Q17:Q20"/>
    <mergeCell ref="Q22:Q23"/>
    <mergeCell ref="Q33:Q34"/>
    <mergeCell ref="Q51:Q52"/>
    <mergeCell ref="Q43:Q44"/>
    <mergeCell ref="Q69:Q70"/>
    <mergeCell ref="B49:D49"/>
    <mergeCell ref="B50:D50"/>
    <mergeCell ref="Q45:Q46"/>
    <mergeCell ref="B71:D71"/>
    <mergeCell ref="D51:D60"/>
    <mergeCell ref="E53:E54"/>
    <mergeCell ref="E70:O70"/>
    <mergeCell ref="G55:G56"/>
    <mergeCell ref="E59:E60"/>
    <mergeCell ref="R43:R44"/>
    <mergeCell ref="S43:S44"/>
    <mergeCell ref="R45:R46"/>
    <mergeCell ref="S45:S46"/>
    <mergeCell ref="N36:N37"/>
    <mergeCell ref="N38:N39"/>
    <mergeCell ref="N40:N41"/>
    <mergeCell ref="L43:L46"/>
    <mergeCell ref="M43:M46"/>
    <mergeCell ref="G45:G46"/>
    <mergeCell ref="N55:N56"/>
    <mergeCell ref="N51:N52"/>
    <mergeCell ref="N53:N54"/>
    <mergeCell ref="J51:J60"/>
    <mergeCell ref="K51:K60"/>
    <mergeCell ref="L51:L60"/>
    <mergeCell ref="M51:M60"/>
    <mergeCell ref="N43:N46"/>
    <mergeCell ref="J43:J46"/>
    <mergeCell ref="K43:K46"/>
    <mergeCell ref="I43:I44"/>
    <mergeCell ref="E55:E56"/>
    <mergeCell ref="S53:S54"/>
    <mergeCell ref="G53:G54"/>
    <mergeCell ref="R35:S35"/>
    <mergeCell ref="S40:S41"/>
    <mergeCell ref="S36:S37"/>
    <mergeCell ref="R40:R41"/>
    <mergeCell ref="I40:I41"/>
    <mergeCell ref="G40:G41"/>
    <mergeCell ref="R36:R37"/>
    <mergeCell ref="S38:S39"/>
    <mergeCell ref="R38:R39"/>
    <mergeCell ref="G36:G37"/>
    <mergeCell ref="J36:J41"/>
    <mergeCell ref="K36:K41"/>
    <mergeCell ref="L36:L41"/>
    <mergeCell ref="M36:M41"/>
    <mergeCell ref="G38:G39"/>
    <mergeCell ref="C35:P35"/>
    <mergeCell ref="I36:I37"/>
    <mergeCell ref="E40:E41"/>
    <mergeCell ref="E45:E46"/>
    <mergeCell ref="R53:R54"/>
    <mergeCell ref="Q53:Q54"/>
    <mergeCell ref="R47:S48"/>
    <mergeCell ref="R49:S50"/>
    <mergeCell ref="R9:R12"/>
    <mergeCell ref="S9:S12"/>
    <mergeCell ref="R13:R14"/>
    <mergeCell ref="S13:S14"/>
    <mergeCell ref="R15:R16"/>
    <mergeCell ref="S15:S16"/>
    <mergeCell ref="R22:R23"/>
    <mergeCell ref="S22:S23"/>
    <mergeCell ref="R24:R27"/>
    <mergeCell ref="R33:R34"/>
    <mergeCell ref="R17:R20"/>
    <mergeCell ref="S17:S20"/>
    <mergeCell ref="S24:S27"/>
    <mergeCell ref="S33:S34"/>
    <mergeCell ref="N13:N14"/>
    <mergeCell ref="N15:N16"/>
    <mergeCell ref="N22:N23"/>
    <mergeCell ref="N24:N27"/>
    <mergeCell ref="N33:N34"/>
    <mergeCell ref="N17:N20"/>
    <mergeCell ref="Q24:Q25"/>
    <mergeCell ref="Q26:Q27"/>
    <mergeCell ref="N28:N31"/>
    <mergeCell ref="O28:O29"/>
    <mergeCell ref="O30:O31"/>
    <mergeCell ref="P28:P29"/>
    <mergeCell ref="P30:P31"/>
    <mergeCell ref="R28:R31"/>
    <mergeCell ref="S28:S31"/>
    <mergeCell ref="Q28:Q29"/>
    <mergeCell ref="Q30:Q31"/>
  </mergeCells>
  <pageMargins left="0.25" right="0.25" top="0.75" bottom="0.75" header="0.3" footer="0.3"/>
  <pageSetup paperSize="5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PAM 2016 SEGUNDO SEMESTRE V01</vt:lpstr>
      <vt:lpstr>Portada!Área_de_impresión</vt:lpstr>
      <vt:lpstr>'PAM 2016 SEGUNDO SEMESTRE V01'!Títulos_a_imprimir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esalgado</dc:creator>
  <cp:lastModifiedBy>cmorales</cp:lastModifiedBy>
  <cp:lastPrinted>2016-12-15T00:16:07Z</cp:lastPrinted>
  <dcterms:created xsi:type="dcterms:W3CDTF">2010-08-30T20:09:34Z</dcterms:created>
  <dcterms:modified xsi:type="dcterms:W3CDTF">2017-05-22T16:10:09Z</dcterms:modified>
</cp:coreProperties>
</file>