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11.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20" yWindow="-120" windowWidth="20730" windowHeight="11760" firstSheet="8" activeTab="11"/>
  </bookViews>
  <sheets>
    <sheet name="PAM  20______-20_____" sheetId="1" state="hidden" r:id="rId1"/>
    <sheet name="PAM  AVANCE 2024 -1" sheetId="10" r:id="rId2"/>
    <sheet name="PAM  AVANCE 2024-2" sheetId="2" r:id="rId3"/>
    <sheet name="PAM  AVANCE 2025 -1" sheetId="13" r:id="rId4"/>
    <sheet name="PAM  AVANCE 2025-2 " sheetId="14" r:id="rId5"/>
    <sheet name="PAM  AVANCE 2026 -1" sheetId="15" r:id="rId6"/>
    <sheet name="PAM  AVANCE 2026-2 " sheetId="16" r:id="rId7"/>
    <sheet name="PAM  AVANCE 2027 -1" sheetId="17" r:id="rId8"/>
    <sheet name="PAM  AVANCE 2027-2" sheetId="18" r:id="rId9"/>
    <sheet name="SEGUIMIENTO ANUAL" sheetId="6" r:id="rId10"/>
    <sheet name="RESUMEN POR PROYECTO ANUAL" sheetId="8" r:id="rId11"/>
    <sheet name="Contol de Cambios" sheetId="9" r:id="rId12"/>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 i="13" l="1"/>
  <c r="O35" i="2" l="1"/>
  <c r="O34" i="2"/>
  <c r="O32" i="2"/>
  <c r="O86" i="2"/>
  <c r="I96" i="2"/>
  <c r="M80" i="2"/>
  <c r="G80" i="2"/>
  <c r="I64" i="2"/>
  <c r="I53" i="2"/>
  <c r="O55" i="2"/>
  <c r="O57" i="2"/>
  <c r="O56" i="2"/>
  <c r="O41" i="2"/>
  <c r="O31" i="10"/>
  <c r="O10" i="2"/>
  <c r="O8" i="2"/>
  <c r="I16" i="2"/>
  <c r="I102" i="18"/>
  <c r="T101" i="18"/>
  <c r="O101" i="18"/>
  <c r="N101" i="18"/>
  <c r="M103" i="18" s="1"/>
  <c r="T100" i="18"/>
  <c r="N100" i="18"/>
  <c r="O100" i="18" s="1"/>
  <c r="T99" i="18"/>
  <c r="N99" i="18"/>
  <c r="O99" i="18" s="1"/>
  <c r="T98" i="18"/>
  <c r="N98" i="18"/>
  <c r="O98" i="18" s="1"/>
  <c r="I94" i="18"/>
  <c r="T93" i="18"/>
  <c r="N93" i="18"/>
  <c r="O93" i="18" s="1"/>
  <c r="T92" i="18"/>
  <c r="O92" i="18"/>
  <c r="N92" i="18"/>
  <c r="T91" i="18"/>
  <c r="O91" i="18"/>
  <c r="N91" i="18"/>
  <c r="T90" i="18"/>
  <c r="N90" i="18"/>
  <c r="O90" i="18" s="1"/>
  <c r="T89" i="18"/>
  <c r="N89" i="18"/>
  <c r="O89" i="18" s="1"/>
  <c r="T88" i="18"/>
  <c r="O88" i="18"/>
  <c r="N88" i="18"/>
  <c r="T86" i="18"/>
  <c r="O86" i="18"/>
  <c r="N86" i="18"/>
  <c r="T85" i="18"/>
  <c r="N85" i="18"/>
  <c r="O85" i="18" s="1"/>
  <c r="T84" i="18"/>
  <c r="N84" i="18"/>
  <c r="O84" i="18" s="1"/>
  <c r="T83" i="18"/>
  <c r="O83" i="18"/>
  <c r="N83" i="18"/>
  <c r="T82" i="18"/>
  <c r="N82" i="18"/>
  <c r="O82" i="18" s="1"/>
  <c r="T80" i="18"/>
  <c r="T95" i="18" s="1"/>
  <c r="N80" i="18" a="1"/>
  <c r="N80" i="18" s="1"/>
  <c r="T76" i="18"/>
  <c r="I76" i="18"/>
  <c r="T75" i="18"/>
  <c r="N75" i="18"/>
  <c r="O75" i="18" s="1"/>
  <c r="T74" i="18"/>
  <c r="N74" i="18"/>
  <c r="O74" i="18" s="1"/>
  <c r="T72" i="18"/>
  <c r="T77" i="18" s="1"/>
  <c r="M31" i="6" s="1"/>
  <c r="N72" i="18" a="1"/>
  <c r="N72" i="18" s="1"/>
  <c r="O72" i="18" s="1"/>
  <c r="T70" i="18"/>
  <c r="N70" i="18" a="1"/>
  <c r="N70" i="18" s="1"/>
  <c r="O70" i="18" s="1"/>
  <c r="I68" i="18"/>
  <c r="T67" i="18"/>
  <c r="N67" i="18"/>
  <c r="O67" i="18" s="1"/>
  <c r="T66" i="18"/>
  <c r="O66" i="18"/>
  <c r="N66" i="18"/>
  <c r="T65" i="18"/>
  <c r="N65" i="18"/>
  <c r="O65" i="18" s="1"/>
  <c r="T64" i="18"/>
  <c r="N64" i="18"/>
  <c r="O64" i="18" s="1"/>
  <c r="I62" i="18"/>
  <c r="T57" i="18"/>
  <c r="N57" i="18"/>
  <c r="O57" i="18" s="1"/>
  <c r="T56" i="18"/>
  <c r="N56" i="18"/>
  <c r="O56" i="18" s="1"/>
  <c r="T55" i="18"/>
  <c r="T62" i="18" s="1"/>
  <c r="N55" i="18"/>
  <c r="O55" i="18" s="1"/>
  <c r="I53" i="18"/>
  <c r="T49" i="18"/>
  <c r="N49" i="18" a="1"/>
  <c r="N49" i="18" s="1"/>
  <c r="O49" i="18" s="1"/>
  <c r="T45" i="18"/>
  <c r="N45" i="18" a="1"/>
  <c r="N45" i="18" s="1"/>
  <c r="O45" i="18" s="1"/>
  <c r="T41" i="18"/>
  <c r="N41" i="18" a="1"/>
  <c r="N41" i="18" s="1"/>
  <c r="O41" i="18" s="1"/>
  <c r="T37" i="18"/>
  <c r="N37" i="18" a="1"/>
  <c r="N37" i="18" s="1"/>
  <c r="O37" i="18" s="1"/>
  <c r="T36" i="18"/>
  <c r="N36" i="18"/>
  <c r="O36" i="18" s="1"/>
  <c r="T35" i="18"/>
  <c r="N35" i="18"/>
  <c r="O35" i="18" s="1"/>
  <c r="T34" i="18"/>
  <c r="T54" i="18" s="1"/>
  <c r="M28" i="6" s="1"/>
  <c r="N34" i="18"/>
  <c r="O34" i="18" s="1"/>
  <c r="T32" i="18"/>
  <c r="N32" i="18" a="1"/>
  <c r="N32" i="18" s="1"/>
  <c r="O32" i="18" s="1"/>
  <c r="I30" i="18"/>
  <c r="T28" i="18"/>
  <c r="N28" i="18" a="1"/>
  <c r="N28" i="18" s="1"/>
  <c r="O28" i="18" s="1"/>
  <c r="T26" i="18"/>
  <c r="N26" i="18" a="1"/>
  <c r="N26" i="18" s="1"/>
  <c r="O26" i="18" s="1"/>
  <c r="T25" i="18"/>
  <c r="N25" i="18"/>
  <c r="O25" i="18" s="1"/>
  <c r="T24" i="18"/>
  <c r="N24" i="18"/>
  <c r="O24" i="18" s="1"/>
  <c r="T23" i="18"/>
  <c r="T30" i="18" s="1"/>
  <c r="N23" i="18"/>
  <c r="O23" i="18" s="1"/>
  <c r="I22" i="18"/>
  <c r="T21" i="18"/>
  <c r="N21" i="18"/>
  <c r="O21" i="18" s="1"/>
  <c r="T19" i="18"/>
  <c r="N19" i="18" a="1"/>
  <c r="N19" i="18" s="1"/>
  <c r="T18" i="18"/>
  <c r="N18" i="18"/>
  <c r="O18" i="18" s="1"/>
  <c r="T17" i="18"/>
  <c r="N17" i="18"/>
  <c r="O17" i="18" s="1"/>
  <c r="I16" i="18"/>
  <c r="T15" i="18"/>
  <c r="N15" i="18"/>
  <c r="O15" i="18" s="1"/>
  <c r="T14" i="18"/>
  <c r="N14" i="18"/>
  <c r="O14" i="18" s="1"/>
  <c r="T13" i="18"/>
  <c r="N13" i="18"/>
  <c r="O13" i="18" s="1"/>
  <c r="T12" i="18"/>
  <c r="N12" i="18"/>
  <c r="O12" i="18" s="1"/>
  <c r="T11" i="18"/>
  <c r="N11" i="18"/>
  <c r="O11" i="18" s="1"/>
  <c r="T10" i="18"/>
  <c r="N10" i="18"/>
  <c r="O10" i="18" s="1"/>
  <c r="T9" i="18"/>
  <c r="N9" i="18"/>
  <c r="T8" i="18"/>
  <c r="N8" i="18"/>
  <c r="O8" i="18" s="1"/>
  <c r="M103" i="17"/>
  <c r="I102" i="17"/>
  <c r="O101" i="17"/>
  <c r="O100" i="17"/>
  <c r="O99" i="17"/>
  <c r="O98" i="17"/>
  <c r="M96" i="17"/>
  <c r="G96" i="17"/>
  <c r="I94" i="17"/>
  <c r="O93" i="17"/>
  <c r="O92" i="17"/>
  <c r="O91" i="17"/>
  <c r="O90" i="17"/>
  <c r="O89" i="17"/>
  <c r="O88" i="17"/>
  <c r="O86" i="17"/>
  <c r="O85" i="17"/>
  <c r="O84" i="17"/>
  <c r="O83" i="17"/>
  <c r="O82" i="17"/>
  <c r="O80" i="17"/>
  <c r="O95" i="17" s="1"/>
  <c r="O97" i="17" s="1"/>
  <c r="J9" i="6" s="1"/>
  <c r="M78" i="17"/>
  <c r="G78" i="17"/>
  <c r="I76" i="17"/>
  <c r="O75" i="17"/>
  <c r="O74" i="17"/>
  <c r="O72" i="17"/>
  <c r="O70" i="17"/>
  <c r="I68" i="17"/>
  <c r="O67" i="17"/>
  <c r="O66" i="17"/>
  <c r="O65" i="17"/>
  <c r="O64" i="17"/>
  <c r="O69" i="17" s="1"/>
  <c r="L30" i="6" s="1"/>
  <c r="I62" i="17"/>
  <c r="O57" i="17"/>
  <c r="O62" i="17" s="1"/>
  <c r="O56" i="17"/>
  <c r="O55" i="17"/>
  <c r="I53" i="17"/>
  <c r="O49" i="17"/>
  <c r="O45" i="17"/>
  <c r="O41" i="17"/>
  <c r="O37" i="17"/>
  <c r="O36" i="17"/>
  <c r="O35" i="17"/>
  <c r="O34" i="17"/>
  <c r="O54" i="17" s="1"/>
  <c r="L28" i="6" s="1"/>
  <c r="O32" i="17"/>
  <c r="I30" i="17"/>
  <c r="O28" i="17"/>
  <c r="O26" i="17"/>
  <c r="O25" i="17"/>
  <c r="O24" i="17"/>
  <c r="O23" i="17"/>
  <c r="I22" i="17"/>
  <c r="O21" i="17"/>
  <c r="O19" i="17"/>
  <c r="O18" i="17"/>
  <c r="O17" i="17"/>
  <c r="I16" i="17"/>
  <c r="O15" i="17"/>
  <c r="O14" i="17"/>
  <c r="O13" i="17"/>
  <c r="O12" i="17"/>
  <c r="O11" i="17"/>
  <c r="O10" i="17"/>
  <c r="O9" i="17"/>
  <c r="O8" i="17"/>
  <c r="I102" i="16"/>
  <c r="T101" i="16"/>
  <c r="N101" i="16"/>
  <c r="M103" i="16" s="1"/>
  <c r="T100" i="16"/>
  <c r="N100" i="16"/>
  <c r="O100" i="16" s="1"/>
  <c r="T99" i="16"/>
  <c r="N99" i="16"/>
  <c r="O99" i="16" s="1"/>
  <c r="T98" i="16"/>
  <c r="T102" i="16" s="1"/>
  <c r="T104" i="16" s="1"/>
  <c r="I10" i="6" s="1"/>
  <c r="F17" i="6" s="1"/>
  <c r="N98" i="16"/>
  <c r="O98" i="16" s="1"/>
  <c r="I94" i="16"/>
  <c r="T93" i="16"/>
  <c r="N93" i="16"/>
  <c r="O93" i="16" s="1"/>
  <c r="T92" i="16"/>
  <c r="N92" i="16"/>
  <c r="O92" i="16" s="1"/>
  <c r="T91" i="16"/>
  <c r="N91" i="16"/>
  <c r="O91" i="16" s="1"/>
  <c r="T90" i="16"/>
  <c r="N90" i="16"/>
  <c r="O90" i="16" s="1"/>
  <c r="T89" i="16"/>
  <c r="N89" i="16"/>
  <c r="O89" i="16" s="1"/>
  <c r="T88" i="16"/>
  <c r="N88" i="16"/>
  <c r="O88" i="16" s="1"/>
  <c r="T86" i="16"/>
  <c r="N86" i="16"/>
  <c r="O86" i="16" s="1"/>
  <c r="T85" i="16"/>
  <c r="N85" i="16"/>
  <c r="O85" i="16" s="1"/>
  <c r="T84" i="16"/>
  <c r="N84" i="16"/>
  <c r="O84" i="16" s="1"/>
  <c r="T83" i="16"/>
  <c r="N83" i="16"/>
  <c r="O83" i="16" s="1"/>
  <c r="T82" i="16"/>
  <c r="O82" i="16"/>
  <c r="N82" i="16"/>
  <c r="T80" i="16"/>
  <c r="N80" i="16" a="1"/>
  <c r="N80" i="16" s="1"/>
  <c r="I76" i="16"/>
  <c r="T75" i="16"/>
  <c r="O75" i="16"/>
  <c r="N75" i="16"/>
  <c r="T74" i="16"/>
  <c r="N74" i="16"/>
  <c r="O74" i="16" s="1"/>
  <c r="T72" i="16"/>
  <c r="T76" i="16" s="1"/>
  <c r="N72" i="16" a="1"/>
  <c r="N72" i="16" s="1"/>
  <c r="O72" i="16" s="1"/>
  <c r="T70" i="16"/>
  <c r="N70" i="16" a="1"/>
  <c r="N70" i="16" s="1"/>
  <c r="O70" i="16" s="1"/>
  <c r="I68" i="16"/>
  <c r="T67" i="16"/>
  <c r="T68" i="16" s="1"/>
  <c r="N67" i="16"/>
  <c r="O67" i="16" s="1"/>
  <c r="T66" i="16"/>
  <c r="N66" i="16"/>
  <c r="O66" i="16" s="1"/>
  <c r="T65" i="16"/>
  <c r="N65" i="16"/>
  <c r="O65" i="16" s="1"/>
  <c r="T64" i="16"/>
  <c r="O64" i="16"/>
  <c r="N64" i="16"/>
  <c r="I62" i="16"/>
  <c r="T57" i="16"/>
  <c r="N57" i="16"/>
  <c r="O57" i="16" s="1"/>
  <c r="T56" i="16"/>
  <c r="N56" i="16"/>
  <c r="O56" i="16" s="1"/>
  <c r="T55" i="16"/>
  <c r="N55" i="16"/>
  <c r="O55" i="16" s="1"/>
  <c r="I53" i="16"/>
  <c r="T49" i="16"/>
  <c r="N49" i="16" a="1"/>
  <c r="N49" i="16" s="1"/>
  <c r="O49" i="16" s="1"/>
  <c r="T45" i="16"/>
  <c r="N45" i="16" a="1"/>
  <c r="N45" i="16" s="1"/>
  <c r="O45" i="16" s="1"/>
  <c r="T41" i="16"/>
  <c r="N41" i="16" a="1"/>
  <c r="N41" i="16" s="1"/>
  <c r="O41" i="16" s="1"/>
  <c r="T37" i="16"/>
  <c r="N37" i="16" a="1"/>
  <c r="N37" i="16" s="1"/>
  <c r="O37" i="16" s="1"/>
  <c r="T36" i="16"/>
  <c r="N36" i="16"/>
  <c r="O36" i="16" s="1"/>
  <c r="T35" i="16"/>
  <c r="N35" i="16"/>
  <c r="O35" i="16" s="1"/>
  <c r="T34" i="16"/>
  <c r="O34" i="16"/>
  <c r="N34" i="16"/>
  <c r="T32" i="16"/>
  <c r="T54" i="16" s="1"/>
  <c r="K28" i="6" s="1"/>
  <c r="N32" i="16" a="1"/>
  <c r="N32" i="16" s="1"/>
  <c r="O32" i="16" s="1"/>
  <c r="I30" i="16"/>
  <c r="T28" i="16"/>
  <c r="N28" i="16" a="1"/>
  <c r="N28" i="16" s="1"/>
  <c r="O28" i="16" s="1"/>
  <c r="T26" i="16"/>
  <c r="N26" i="16" a="1"/>
  <c r="N26" i="16" s="1"/>
  <c r="O26" i="16" s="1"/>
  <c r="T25" i="16"/>
  <c r="N25" i="16"/>
  <c r="O25" i="16" s="1"/>
  <c r="T24" i="16"/>
  <c r="N24" i="16"/>
  <c r="O24" i="16" s="1"/>
  <c r="T23" i="16"/>
  <c r="N23" i="16"/>
  <c r="O23" i="16" s="1"/>
  <c r="I22" i="16"/>
  <c r="T21" i="16"/>
  <c r="O21" i="16"/>
  <c r="N21" i="16"/>
  <c r="T19" i="16"/>
  <c r="N19" i="16"/>
  <c r="O19" i="16" s="1"/>
  <c r="N19" i="16" a="1"/>
  <c r="T18" i="16"/>
  <c r="N18" i="16"/>
  <c r="O18" i="16" s="1"/>
  <c r="T17" i="16"/>
  <c r="N17" i="16"/>
  <c r="O17" i="16" s="1"/>
  <c r="I16" i="16"/>
  <c r="T15" i="16"/>
  <c r="N15" i="16"/>
  <c r="O15" i="16" s="1"/>
  <c r="T14" i="16"/>
  <c r="N14" i="16"/>
  <c r="O14" i="16" s="1"/>
  <c r="T13" i="16"/>
  <c r="N13" i="16"/>
  <c r="O13" i="16" s="1"/>
  <c r="T12" i="16"/>
  <c r="N12" i="16"/>
  <c r="O12" i="16" s="1"/>
  <c r="T11" i="16"/>
  <c r="N11" i="16"/>
  <c r="O11" i="16" s="1"/>
  <c r="T10" i="16"/>
  <c r="N10" i="16"/>
  <c r="O10" i="16" s="1"/>
  <c r="T9" i="16"/>
  <c r="N9" i="16"/>
  <c r="T8" i="16"/>
  <c r="N8" i="16"/>
  <c r="O8" i="16" s="1"/>
  <c r="M103" i="15"/>
  <c r="I102" i="15"/>
  <c r="O101" i="15"/>
  <c r="O100" i="15"/>
  <c r="O99" i="15"/>
  <c r="O98" i="15"/>
  <c r="M96" i="15"/>
  <c r="G96" i="15"/>
  <c r="I94" i="15"/>
  <c r="O93" i="15"/>
  <c r="O92" i="15"/>
  <c r="O91" i="15"/>
  <c r="O90" i="15"/>
  <c r="O89" i="15"/>
  <c r="O88" i="15"/>
  <c r="O86" i="15"/>
  <c r="O85" i="15"/>
  <c r="O84" i="15"/>
  <c r="O83" i="15"/>
  <c r="O82" i="15"/>
  <c r="O80" i="15"/>
  <c r="O95" i="15" s="1"/>
  <c r="O97" i="15" s="1"/>
  <c r="H9" i="6" s="1"/>
  <c r="M78" i="15"/>
  <c r="G78" i="15"/>
  <c r="I76" i="15"/>
  <c r="O75" i="15"/>
  <c r="O74" i="15"/>
  <c r="O72" i="15"/>
  <c r="O70" i="15"/>
  <c r="I68" i="15"/>
  <c r="O67" i="15"/>
  <c r="O66" i="15"/>
  <c r="O65" i="15"/>
  <c r="O64" i="15"/>
  <c r="O69" i="15" s="1"/>
  <c r="J30" i="6" s="1"/>
  <c r="I62" i="15"/>
  <c r="O57" i="15"/>
  <c r="O56" i="15"/>
  <c r="O55" i="15"/>
  <c r="I53" i="15"/>
  <c r="O49" i="15"/>
  <c r="O45" i="15"/>
  <c r="O41" i="15"/>
  <c r="O37" i="15"/>
  <c r="O36" i="15"/>
  <c r="O35" i="15"/>
  <c r="O34" i="15"/>
  <c r="O54" i="15" s="1"/>
  <c r="J28" i="6" s="1"/>
  <c r="O32" i="15"/>
  <c r="I30" i="15"/>
  <c r="O28" i="15"/>
  <c r="O26" i="15"/>
  <c r="O25" i="15"/>
  <c r="O24" i="15"/>
  <c r="O23" i="15"/>
  <c r="O30" i="15" s="1"/>
  <c r="I22" i="15"/>
  <c r="O21" i="15"/>
  <c r="O19" i="15"/>
  <c r="O18" i="15"/>
  <c r="O17" i="15"/>
  <c r="I16" i="15"/>
  <c r="O15" i="15"/>
  <c r="O14" i="15"/>
  <c r="O13" i="15"/>
  <c r="O12" i="15"/>
  <c r="O11" i="15"/>
  <c r="O10" i="15"/>
  <c r="O9" i="15"/>
  <c r="O8" i="15"/>
  <c r="I102" i="14"/>
  <c r="T101" i="14"/>
  <c r="N101" i="14"/>
  <c r="M103" i="14" s="1"/>
  <c r="T100" i="14"/>
  <c r="N100" i="14"/>
  <c r="O100" i="14" s="1"/>
  <c r="T99" i="14"/>
  <c r="N99" i="14"/>
  <c r="O99" i="14" s="1"/>
  <c r="T98" i="14"/>
  <c r="N98" i="14"/>
  <c r="O98" i="14" s="1"/>
  <c r="I94" i="14"/>
  <c r="T93" i="14"/>
  <c r="N93" i="14"/>
  <c r="O93" i="14" s="1"/>
  <c r="T92" i="14"/>
  <c r="N92" i="14"/>
  <c r="O92" i="14" s="1"/>
  <c r="T91" i="14"/>
  <c r="N91" i="14"/>
  <c r="O91" i="14" s="1"/>
  <c r="T90" i="14"/>
  <c r="N90" i="14"/>
  <c r="O90" i="14" s="1"/>
  <c r="T89" i="14"/>
  <c r="N89" i="14"/>
  <c r="O89" i="14" s="1"/>
  <c r="T88" i="14"/>
  <c r="N88" i="14"/>
  <c r="O88" i="14" s="1"/>
  <c r="T86" i="14"/>
  <c r="N86" i="14"/>
  <c r="O86" i="14" s="1"/>
  <c r="T85" i="14"/>
  <c r="N85" i="14"/>
  <c r="O85" i="14" s="1"/>
  <c r="T84" i="14"/>
  <c r="N84" i="14"/>
  <c r="O84" i="14" s="1"/>
  <c r="T83" i="14"/>
  <c r="N83" i="14"/>
  <c r="O83" i="14" s="1"/>
  <c r="T82" i="14"/>
  <c r="N82" i="14"/>
  <c r="T80" i="14"/>
  <c r="T94" i="14" s="1"/>
  <c r="N80" i="14" a="1"/>
  <c r="N80" i="14" s="1"/>
  <c r="O80" i="14" s="1"/>
  <c r="I76" i="14"/>
  <c r="T75" i="14"/>
  <c r="O75" i="14"/>
  <c r="N75" i="14"/>
  <c r="T74" i="14"/>
  <c r="N74" i="14"/>
  <c r="O74" i="14" s="1"/>
  <c r="T72" i="14"/>
  <c r="N72" i="14" a="1"/>
  <c r="N72" i="14" s="1"/>
  <c r="O72" i="14" s="1"/>
  <c r="T70" i="14"/>
  <c r="N70" i="14" a="1"/>
  <c r="N70" i="14" s="1"/>
  <c r="O70" i="14" s="1"/>
  <c r="I68" i="14"/>
  <c r="T67" i="14"/>
  <c r="N67" i="14"/>
  <c r="O67" i="14" s="1"/>
  <c r="T66" i="14"/>
  <c r="O66" i="14"/>
  <c r="N66" i="14"/>
  <c r="T65" i="14"/>
  <c r="N65" i="14"/>
  <c r="O65" i="14" s="1"/>
  <c r="T64" i="14"/>
  <c r="N64" i="14"/>
  <c r="O64" i="14" s="1"/>
  <c r="I62" i="14"/>
  <c r="T57" i="14"/>
  <c r="N57" i="14"/>
  <c r="O57" i="14" s="1"/>
  <c r="T56" i="14"/>
  <c r="T62" i="14" s="1"/>
  <c r="N56" i="14"/>
  <c r="O56" i="14" s="1"/>
  <c r="T55" i="14"/>
  <c r="T63" i="14" s="1"/>
  <c r="I29" i="6" s="1"/>
  <c r="N55" i="14"/>
  <c r="O55" i="14" s="1"/>
  <c r="I53" i="14"/>
  <c r="T49" i="14"/>
  <c r="N49" i="14" a="1"/>
  <c r="N49" i="14" s="1"/>
  <c r="O49" i="14" s="1"/>
  <c r="T45" i="14"/>
  <c r="N45" i="14" a="1"/>
  <c r="N45" i="14" s="1"/>
  <c r="O45" i="14" s="1"/>
  <c r="T41" i="14"/>
  <c r="N41" i="14" a="1"/>
  <c r="N41" i="14" s="1"/>
  <c r="O41" i="14" s="1"/>
  <c r="T37" i="14"/>
  <c r="N37" i="14" a="1"/>
  <c r="N37" i="14" s="1"/>
  <c r="O37" i="14" s="1"/>
  <c r="T36" i="14"/>
  <c r="N36" i="14"/>
  <c r="O36" i="14" s="1"/>
  <c r="T35" i="14"/>
  <c r="O35" i="14"/>
  <c r="N35" i="14"/>
  <c r="T34" i="14"/>
  <c r="N34" i="14"/>
  <c r="O34" i="14" s="1"/>
  <c r="T32" i="14"/>
  <c r="N32" i="14" a="1"/>
  <c r="N32" i="14" s="1"/>
  <c r="O32" i="14" s="1"/>
  <c r="I30" i="14"/>
  <c r="T28" i="14"/>
  <c r="N28" i="14" a="1"/>
  <c r="N28" i="14" s="1"/>
  <c r="O28" i="14" s="1"/>
  <c r="T26" i="14"/>
  <c r="N26" i="14" a="1"/>
  <c r="N26" i="14" s="1"/>
  <c r="O26" i="14" s="1"/>
  <c r="T25" i="14"/>
  <c r="N25" i="14"/>
  <c r="O25" i="14" s="1"/>
  <c r="T24" i="14"/>
  <c r="N24" i="14"/>
  <c r="O24" i="14" s="1"/>
  <c r="T23" i="14"/>
  <c r="T30" i="14" s="1"/>
  <c r="N23" i="14"/>
  <c r="O23" i="14" s="1"/>
  <c r="I22" i="14"/>
  <c r="T21" i="14"/>
  <c r="N21" i="14"/>
  <c r="O21" i="14" s="1"/>
  <c r="T19" i="14"/>
  <c r="N19" i="14"/>
  <c r="O19" i="14" s="1"/>
  <c r="N19" i="14" a="1"/>
  <c r="T18" i="14"/>
  <c r="N18" i="14"/>
  <c r="O18" i="14" s="1"/>
  <c r="T17" i="14"/>
  <c r="N17" i="14"/>
  <c r="O17" i="14" s="1"/>
  <c r="O22" i="14" s="1"/>
  <c r="I16" i="14"/>
  <c r="T15" i="14"/>
  <c r="N15" i="14"/>
  <c r="O15" i="14" s="1"/>
  <c r="T14" i="14"/>
  <c r="N14" i="14"/>
  <c r="O14" i="14" s="1"/>
  <c r="T13" i="14"/>
  <c r="N13" i="14"/>
  <c r="O13" i="14" s="1"/>
  <c r="T12" i="14"/>
  <c r="N12" i="14"/>
  <c r="O12" i="14" s="1"/>
  <c r="T11" i="14"/>
  <c r="N11" i="14"/>
  <c r="O11" i="14" s="1"/>
  <c r="T10" i="14"/>
  <c r="N10" i="14"/>
  <c r="O10" i="14" s="1"/>
  <c r="T9" i="14"/>
  <c r="N9" i="14"/>
  <c r="T8" i="14"/>
  <c r="O8" i="14"/>
  <c r="N8" i="14"/>
  <c r="M103" i="13"/>
  <c r="I102" i="13"/>
  <c r="O101" i="13"/>
  <c r="O100" i="13"/>
  <c r="O98" i="13"/>
  <c r="M96" i="13"/>
  <c r="G96" i="13"/>
  <c r="I94" i="13"/>
  <c r="O93" i="13"/>
  <c r="O92" i="13"/>
  <c r="O91" i="13"/>
  <c r="O90" i="13"/>
  <c r="O89" i="13"/>
  <c r="O88" i="13"/>
  <c r="O86" i="13"/>
  <c r="O85" i="13"/>
  <c r="O84" i="13"/>
  <c r="O83" i="13"/>
  <c r="O80" i="13"/>
  <c r="M78" i="13"/>
  <c r="G78" i="13"/>
  <c r="I76" i="13"/>
  <c r="O74" i="13"/>
  <c r="O72" i="13"/>
  <c r="O70" i="13"/>
  <c r="I68" i="13"/>
  <c r="O67" i="13"/>
  <c r="O66" i="13"/>
  <c r="O65" i="13"/>
  <c r="O64" i="13"/>
  <c r="I62" i="13"/>
  <c r="O57" i="13"/>
  <c r="O56" i="13"/>
  <c r="O55" i="13"/>
  <c r="I53" i="13"/>
  <c r="O49" i="13"/>
  <c r="O45" i="13"/>
  <c r="O41" i="13"/>
  <c r="O37" i="13"/>
  <c r="O36" i="13"/>
  <c r="O35" i="13"/>
  <c r="O34" i="13"/>
  <c r="O32" i="13"/>
  <c r="I30" i="13"/>
  <c r="O28" i="13"/>
  <c r="O26" i="13"/>
  <c r="O25" i="13"/>
  <c r="O24" i="13"/>
  <c r="O23" i="13"/>
  <c r="I22" i="13"/>
  <c r="O21" i="13"/>
  <c r="O19" i="13"/>
  <c r="O18" i="13"/>
  <c r="O17" i="13"/>
  <c r="I16" i="13"/>
  <c r="O15" i="13"/>
  <c r="O14" i="13"/>
  <c r="O13" i="13"/>
  <c r="O12" i="13"/>
  <c r="O11" i="13"/>
  <c r="O10" i="13"/>
  <c r="O9" i="13"/>
  <c r="N103" i="2"/>
  <c r="N102" i="2"/>
  <c r="N74" i="2" a="1"/>
  <c r="N74" i="2" s="1"/>
  <c r="N69" i="2"/>
  <c r="N68" i="2"/>
  <c r="N67" i="2"/>
  <c r="N66" i="2"/>
  <c r="N59" i="2"/>
  <c r="N26" i="2" a="1"/>
  <c r="N26" i="2" s="1"/>
  <c r="N25" i="2"/>
  <c r="N19" i="2" a="1"/>
  <c r="N19" i="2" s="1"/>
  <c r="N21" i="2"/>
  <c r="N18" i="2"/>
  <c r="N17" i="2"/>
  <c r="O12" i="2"/>
  <c r="O13" i="2"/>
  <c r="O14" i="2"/>
  <c r="N11" i="2"/>
  <c r="O11" i="2" s="1"/>
  <c r="N9" i="2"/>
  <c r="O9" i="2" s="1"/>
  <c r="T103" i="2"/>
  <c r="T102" i="2"/>
  <c r="T101" i="2"/>
  <c r="T100" i="2"/>
  <c r="T104" i="2" s="1"/>
  <c r="T106" i="2" s="1"/>
  <c r="T95" i="2"/>
  <c r="T94" i="2"/>
  <c r="T93" i="2"/>
  <c r="T92" i="2"/>
  <c r="T91" i="2"/>
  <c r="T90" i="2"/>
  <c r="T88" i="2"/>
  <c r="T87" i="2"/>
  <c r="T86" i="2"/>
  <c r="T85" i="2"/>
  <c r="T84" i="2"/>
  <c r="T82" i="2"/>
  <c r="T97" i="2" s="1"/>
  <c r="G39" i="6" s="1"/>
  <c r="T77" i="2"/>
  <c r="T76" i="2"/>
  <c r="T74" i="2"/>
  <c r="T72" i="2"/>
  <c r="T69" i="2"/>
  <c r="T68" i="2"/>
  <c r="T67" i="2"/>
  <c r="T66" i="2"/>
  <c r="T71" i="2" s="1"/>
  <c r="G30" i="6" s="1"/>
  <c r="T55" i="2"/>
  <c r="T59" i="2"/>
  <c r="T57" i="2"/>
  <c r="T49" i="2"/>
  <c r="T45" i="2"/>
  <c r="T41" i="2"/>
  <c r="T37" i="2"/>
  <c r="T36" i="2"/>
  <c r="T35" i="2"/>
  <c r="T34" i="2"/>
  <c r="T32" i="2"/>
  <c r="T28" i="2"/>
  <c r="T26" i="2"/>
  <c r="T25" i="2"/>
  <c r="T24" i="2"/>
  <c r="T23" i="2"/>
  <c r="T21" i="2"/>
  <c r="T19" i="2"/>
  <c r="T18" i="2"/>
  <c r="T17" i="2"/>
  <c r="T9" i="2"/>
  <c r="T10" i="2"/>
  <c r="T11" i="2"/>
  <c r="T12" i="2"/>
  <c r="T13" i="2"/>
  <c r="T14" i="2"/>
  <c r="T15" i="2"/>
  <c r="T8" i="2"/>
  <c r="O15" i="2"/>
  <c r="M103" i="10"/>
  <c r="I102" i="10"/>
  <c r="O101" i="10"/>
  <c r="O100" i="10"/>
  <c r="O99" i="10"/>
  <c r="O98" i="10"/>
  <c r="M96" i="10"/>
  <c r="G96" i="10"/>
  <c r="I94" i="10"/>
  <c r="O93" i="10"/>
  <c r="O92" i="10"/>
  <c r="O91" i="10"/>
  <c r="O90" i="10"/>
  <c r="O89" i="10"/>
  <c r="O88" i="10"/>
  <c r="O86" i="10"/>
  <c r="O85" i="10"/>
  <c r="O84" i="10"/>
  <c r="O83" i="10"/>
  <c r="O82" i="10"/>
  <c r="O80" i="10"/>
  <c r="M78" i="10"/>
  <c r="G78" i="10"/>
  <c r="I76" i="10"/>
  <c r="O75" i="10"/>
  <c r="O74" i="10"/>
  <c r="O72" i="10"/>
  <c r="O70" i="10"/>
  <c r="I68" i="10"/>
  <c r="O67" i="10"/>
  <c r="O66" i="10"/>
  <c r="O65" i="10"/>
  <c r="O64" i="10"/>
  <c r="I62" i="10"/>
  <c r="O57" i="10"/>
  <c r="O56" i="10"/>
  <c r="O55" i="10"/>
  <c r="O62" i="10" s="1"/>
  <c r="I53" i="10"/>
  <c r="O49" i="10"/>
  <c r="O45" i="10"/>
  <c r="O41" i="10"/>
  <c r="O37" i="10"/>
  <c r="O36" i="10"/>
  <c r="O35" i="10"/>
  <c r="O34" i="10"/>
  <c r="O32" i="10"/>
  <c r="I30" i="10"/>
  <c r="O28" i="10"/>
  <c r="O26" i="10"/>
  <c r="O25" i="10"/>
  <c r="O24" i="10"/>
  <c r="O23" i="10"/>
  <c r="I22" i="10"/>
  <c r="O21" i="10"/>
  <c r="O19" i="10"/>
  <c r="O18" i="10"/>
  <c r="O17" i="10"/>
  <c r="I16" i="10"/>
  <c r="O15" i="10"/>
  <c r="O14" i="10"/>
  <c r="O13" i="10"/>
  <c r="O12" i="10"/>
  <c r="O11" i="10"/>
  <c r="O10" i="10"/>
  <c r="O9" i="10"/>
  <c r="O8" i="10"/>
  <c r="O22" i="13" l="1"/>
  <c r="O16" i="2"/>
  <c r="O80" i="16"/>
  <c r="G96" i="16"/>
  <c r="T97" i="18"/>
  <c r="K9" i="6" s="1"/>
  <c r="G16" i="6" s="1"/>
  <c r="M39" i="6"/>
  <c r="T78" i="2"/>
  <c r="T68" i="14"/>
  <c r="O16" i="17"/>
  <c r="O22" i="17"/>
  <c r="O102" i="17"/>
  <c r="T22" i="18"/>
  <c r="T53" i="18"/>
  <c r="J39" i="6"/>
  <c r="O54" i="13"/>
  <c r="H28" i="6" s="1"/>
  <c r="T95" i="16"/>
  <c r="O69" i="13"/>
  <c r="H30" i="6" s="1"/>
  <c r="O94" i="13"/>
  <c r="O63" i="15"/>
  <c r="J29" i="6" s="1"/>
  <c r="T16" i="16"/>
  <c r="T69" i="16"/>
  <c r="K30" i="6" s="1"/>
  <c r="O30" i="17"/>
  <c r="T69" i="18"/>
  <c r="M30" i="6" s="1"/>
  <c r="M96" i="18"/>
  <c r="T53" i="14"/>
  <c r="M78" i="16"/>
  <c r="O76" i="17"/>
  <c r="L39" i="6"/>
  <c r="O95" i="13"/>
  <c r="T62" i="16"/>
  <c r="O22" i="10"/>
  <c r="O69" i="10"/>
  <c r="F30" i="6" s="1"/>
  <c r="O95" i="10"/>
  <c r="O102" i="13"/>
  <c r="T22" i="16"/>
  <c r="T63" i="18"/>
  <c r="M29" i="6" s="1"/>
  <c r="T102" i="18"/>
  <c r="O30" i="14"/>
  <c r="O30" i="13"/>
  <c r="O77" i="13"/>
  <c r="H31" i="6" s="1"/>
  <c r="T54" i="14"/>
  <c r="I28" i="6" s="1"/>
  <c r="O22" i="15"/>
  <c r="O31" i="15" s="1"/>
  <c r="J27" i="6" s="1"/>
  <c r="O102" i="15"/>
  <c r="T30" i="16"/>
  <c r="O53" i="17"/>
  <c r="M78" i="18"/>
  <c r="K52" i="6"/>
  <c r="T77" i="14"/>
  <c r="I31" i="6" s="1"/>
  <c r="G96" i="14"/>
  <c r="O77" i="15"/>
  <c r="J31" i="6" s="1"/>
  <c r="T77" i="16"/>
  <c r="K31" i="6" s="1"/>
  <c r="T94" i="18"/>
  <c r="T22" i="14"/>
  <c r="T95" i="14"/>
  <c r="O63" i="13"/>
  <c r="H29" i="6" s="1"/>
  <c r="T102" i="14"/>
  <c r="T63" i="16"/>
  <c r="K29" i="6" s="1"/>
  <c r="T30" i="2"/>
  <c r="T22" i="2"/>
  <c r="T16" i="2"/>
  <c r="T31" i="2" s="1"/>
  <c r="G27" i="6" s="1"/>
  <c r="T64" i="2"/>
  <c r="G52" i="6"/>
  <c r="O19" i="18"/>
  <c r="G78" i="18"/>
  <c r="O62" i="18"/>
  <c r="O63" i="18"/>
  <c r="O102" i="18"/>
  <c r="O104" i="18" s="1"/>
  <c r="O30" i="18"/>
  <c r="O80" i="18"/>
  <c r="G96" i="18"/>
  <c r="O22" i="18"/>
  <c r="O54" i="18"/>
  <c r="O53" i="18"/>
  <c r="O76" i="18"/>
  <c r="O77" i="18"/>
  <c r="O68" i="18"/>
  <c r="O69" i="18"/>
  <c r="T16" i="18"/>
  <c r="O9" i="18"/>
  <c r="O16" i="18" s="1"/>
  <c r="T68" i="18"/>
  <c r="O31" i="17"/>
  <c r="L27" i="6" s="1"/>
  <c r="O63" i="17"/>
  <c r="L29" i="6" s="1"/>
  <c r="O77" i="17"/>
  <c r="L31" i="6" s="1"/>
  <c r="O68" i="17"/>
  <c r="O94" i="17"/>
  <c r="O76" i="16"/>
  <c r="O77" i="16"/>
  <c r="O94" i="16"/>
  <c r="O95" i="16"/>
  <c r="O97" i="16" s="1"/>
  <c r="O69" i="16"/>
  <c r="T31" i="16"/>
  <c r="O63" i="16"/>
  <c r="O62" i="16"/>
  <c r="O30" i="16"/>
  <c r="O22" i="16"/>
  <c r="O53" i="16"/>
  <c r="O54" i="16"/>
  <c r="O9" i="16"/>
  <c r="O16" i="16" s="1"/>
  <c r="M96" i="16"/>
  <c r="G78" i="16"/>
  <c r="O101" i="16"/>
  <c r="O102" i="16" s="1"/>
  <c r="O104" i="16" s="1"/>
  <c r="T53" i="16"/>
  <c r="T94" i="16"/>
  <c r="O68" i="16"/>
  <c r="O62" i="15"/>
  <c r="O76" i="15"/>
  <c r="O16" i="15"/>
  <c r="O53" i="15"/>
  <c r="O68" i="15"/>
  <c r="O94" i="15"/>
  <c r="O77" i="14"/>
  <c r="O76" i="14"/>
  <c r="G78" i="14"/>
  <c r="O69" i="14"/>
  <c r="O68" i="14"/>
  <c r="M78" i="14"/>
  <c r="O53" i="14"/>
  <c r="O54" i="14"/>
  <c r="O62" i="14"/>
  <c r="O63" i="14"/>
  <c r="O9" i="14"/>
  <c r="O16" i="14" s="1"/>
  <c r="O101" i="14"/>
  <c r="O102" i="14" s="1"/>
  <c r="O104" i="14" s="1"/>
  <c r="M96" i="14"/>
  <c r="T69" i="14"/>
  <c r="T16" i="14"/>
  <c r="T31" i="14" s="1"/>
  <c r="I27" i="6" s="1"/>
  <c r="T76" i="14"/>
  <c r="O82" i="14"/>
  <c r="O94" i="14" s="1"/>
  <c r="O62" i="13"/>
  <c r="O76" i="13"/>
  <c r="O16" i="13"/>
  <c r="O31" i="13" s="1"/>
  <c r="O53" i="13"/>
  <c r="O68" i="13"/>
  <c r="T79" i="2"/>
  <c r="G31" i="6" s="1"/>
  <c r="T96" i="2"/>
  <c r="O63" i="10"/>
  <c r="F29" i="6" s="1"/>
  <c r="O53" i="10"/>
  <c r="O68" i="10"/>
  <c r="O94" i="10"/>
  <c r="T70" i="2"/>
  <c r="O102" i="10"/>
  <c r="O30" i="10"/>
  <c r="O76" i="10"/>
  <c r="D8" i="6" s="1"/>
  <c r="T99" i="2"/>
  <c r="T54" i="2"/>
  <c r="G28" i="6" s="1"/>
  <c r="T53" i="2"/>
  <c r="T65" i="2"/>
  <c r="G29" i="6" s="1"/>
  <c r="O54" i="10"/>
  <c r="F28" i="6" s="1"/>
  <c r="O77" i="10"/>
  <c r="F31" i="6" s="1"/>
  <c r="O16" i="10"/>
  <c r="F27" i="6" s="1"/>
  <c r="M98" i="2"/>
  <c r="G98" i="2"/>
  <c r="O95" i="2"/>
  <c r="O94" i="2"/>
  <c r="O93" i="2"/>
  <c r="O92" i="2"/>
  <c r="O91" i="2"/>
  <c r="O90" i="2"/>
  <c r="O88" i="2"/>
  <c r="O85" i="2"/>
  <c r="O84" i="2"/>
  <c r="O82" i="2"/>
  <c r="O79" i="13" l="1"/>
  <c r="H27" i="6"/>
  <c r="T79" i="16"/>
  <c r="K27" i="6"/>
  <c r="O104" i="17"/>
  <c r="J10" i="6" s="1"/>
  <c r="L52" i="6"/>
  <c r="O31" i="16"/>
  <c r="O104" i="13"/>
  <c r="F10" i="6" s="1"/>
  <c r="H52" i="6"/>
  <c r="T104" i="18"/>
  <c r="K10" i="6" s="1"/>
  <c r="G17" i="6" s="1"/>
  <c r="M52" i="6"/>
  <c r="T31" i="18"/>
  <c r="O97" i="10"/>
  <c r="D9" i="6" s="1"/>
  <c r="F39" i="6"/>
  <c r="T79" i="14"/>
  <c r="I30" i="6"/>
  <c r="T104" i="14"/>
  <c r="G10" i="6" s="1"/>
  <c r="E17" i="6" s="1"/>
  <c r="I52" i="6"/>
  <c r="O104" i="10"/>
  <c r="D10" i="6" s="1"/>
  <c r="F52" i="6"/>
  <c r="O97" i="13"/>
  <c r="F9" i="6" s="1"/>
  <c r="H39" i="6"/>
  <c r="T97" i="16"/>
  <c r="I9" i="6" s="1"/>
  <c r="F16" i="6" s="1"/>
  <c r="K39" i="6"/>
  <c r="O104" i="15"/>
  <c r="H10" i="6" s="1"/>
  <c r="J52" i="6"/>
  <c r="T97" i="14"/>
  <c r="G9" i="6" s="1"/>
  <c r="E16" i="6" s="1"/>
  <c r="I39" i="6"/>
  <c r="O79" i="15"/>
  <c r="O95" i="18"/>
  <c r="O97" i="18" s="1"/>
  <c r="O94" i="18"/>
  <c r="O31" i="18"/>
  <c r="O79" i="18" s="1"/>
  <c r="O105" i="18" s="1"/>
  <c r="O79" i="17"/>
  <c r="O79" i="16"/>
  <c r="O105" i="16" s="1"/>
  <c r="O79" i="14"/>
  <c r="O105" i="14" s="1"/>
  <c r="O95" i="14"/>
  <c r="O97" i="14" s="1"/>
  <c r="O31" i="14"/>
  <c r="O79" i="10"/>
  <c r="T81" i="2"/>
  <c r="T107" i="2" s="1"/>
  <c r="O103" i="2"/>
  <c r="O102" i="2"/>
  <c r="O101" i="2"/>
  <c r="O100" i="2"/>
  <c r="I104" i="2"/>
  <c r="O87" i="2"/>
  <c r="O96" i="2" s="1"/>
  <c r="O17" i="2"/>
  <c r="O19" i="2"/>
  <c r="O23" i="2"/>
  <c r="O30" i="2" s="1"/>
  <c r="O31" i="2" s="1"/>
  <c r="O25" i="2"/>
  <c r="O28" i="2"/>
  <c r="O24" i="2"/>
  <c r="I30" i="2"/>
  <c r="O77" i="2"/>
  <c r="O76" i="2"/>
  <c r="O74" i="2"/>
  <c r="O72" i="2"/>
  <c r="I78" i="2"/>
  <c r="I70" i="2"/>
  <c r="O69" i="2"/>
  <c r="O68" i="2"/>
  <c r="O67" i="2"/>
  <c r="O66" i="2"/>
  <c r="O59" i="2"/>
  <c r="O49" i="2"/>
  <c r="O45" i="2"/>
  <c r="O37" i="2"/>
  <c r="O36" i="2"/>
  <c r="O26" i="2"/>
  <c r="I22" i="2"/>
  <c r="O21" i="2"/>
  <c r="O18" i="2"/>
  <c r="O54" i="2" l="1"/>
  <c r="O53" i="2"/>
  <c r="O78" i="2"/>
  <c r="O79" i="2"/>
  <c r="T79" i="18"/>
  <c r="M27" i="6"/>
  <c r="O105" i="17"/>
  <c r="J8" i="6"/>
  <c r="J11" i="6" s="1"/>
  <c r="O105" i="10"/>
  <c r="T105" i="14"/>
  <c r="G8" i="6"/>
  <c r="T105" i="16"/>
  <c r="I8" i="6"/>
  <c r="O105" i="15"/>
  <c r="H8" i="6"/>
  <c r="H11" i="6" s="1"/>
  <c r="O105" i="13"/>
  <c r="F8" i="6"/>
  <c r="F11" i="6" s="1"/>
  <c r="O70" i="2"/>
  <c r="O104" i="2"/>
  <c r="O64" i="2"/>
  <c r="O22" i="2"/>
  <c r="O97" i="2"/>
  <c r="O65" i="2"/>
  <c r="O71" i="2"/>
  <c r="K37" i="1"/>
  <c r="K46" i="1"/>
  <c r="S46" i="1"/>
  <c r="M45" i="1"/>
  <c r="S37" i="1"/>
  <c r="M22" i="1"/>
  <c r="M16" i="1"/>
  <c r="K8" i="9"/>
  <c r="K9" i="9"/>
  <c r="K7" i="9"/>
  <c r="O106" i="2" l="1"/>
  <c r="E10" i="6" s="1"/>
  <c r="D17" i="6" s="1"/>
  <c r="O99" i="2"/>
  <c r="E9" i="6" s="1"/>
  <c r="D16" i="6" s="1"/>
  <c r="O81" i="2"/>
  <c r="I11" i="6"/>
  <c r="F15" i="6"/>
  <c r="F18" i="6" s="1"/>
  <c r="G11" i="6"/>
  <c r="E15" i="6"/>
  <c r="E18" i="6" s="1"/>
  <c r="T105" i="18"/>
  <c r="K8" i="6"/>
  <c r="M105" i="2"/>
  <c r="S51" i="1"/>
  <c r="K51" i="1"/>
  <c r="M50" i="1"/>
  <c r="M36" i="1"/>
  <c r="M26" i="1"/>
  <c r="O107" i="2" l="1"/>
  <c r="K11" i="6"/>
  <c r="G15" i="6"/>
  <c r="G18" i="6" s="1"/>
  <c r="E8" i="6" l="1"/>
  <c r="D11" i="6"/>
  <c r="D15" i="6" l="1"/>
  <c r="D18" i="6" s="1"/>
  <c r="E11" i="6"/>
</calcChain>
</file>

<file path=xl/comments1.xml><?xml version="1.0" encoding="utf-8"?>
<comments xmlns="http://schemas.openxmlformats.org/spreadsheetml/2006/main">
  <authors>
    <author/>
  </authors>
  <commentList>
    <comment ref="L23" authorId="0">
      <text>
        <r>
          <rPr>
            <sz val="11"/>
            <color theme="1"/>
            <rFont val="Calibri"/>
            <family val="2"/>
          </rPr>
          <t>Ojo revisar la acción 5, se encuentra contenida en la acción 2
	-Heidi Del Castillo</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<sst xmlns="http://schemas.openxmlformats.org/spreadsheetml/2006/main" count="2333" uniqueCount="335">
  <si>
    <t>PLAN DE APOYO AL MEJORAMIENTO PAM</t>
  </si>
  <si>
    <t>Codigo: GEDCE02-F018</t>
  </si>
  <si>
    <t>Fecha de corte</t>
  </si>
  <si>
    <t>COMPONENTES</t>
  </si>
  <si>
    <t>PESO DEL COMPONENTE</t>
  </si>
  <si>
    <t>OBJETIVO ESTRATÉGICO</t>
  </si>
  <si>
    <t>METAS DEL CUATRENIO</t>
  </si>
  <si>
    <t>INDICADORES</t>
  </si>
  <si>
    <t>ACCIONES</t>
  </si>
  <si>
    <t>PESO DE LAS ACCIONES</t>
  </si>
  <si>
    <t>RESPONSABLES</t>
  </si>
  <si>
    <t>RECURSOS</t>
  </si>
  <si>
    <t>ESTRATEGIAS DE CALIDAD ASOCIADAS A LA ACCIÓN</t>
  </si>
  <si>
    <t>PROYECTOS MEN</t>
  </si>
  <si>
    <t>UBICACIÓN GEOGRAFICA</t>
  </si>
  <si>
    <t>VALOR ABOSLUTO DE LA META</t>
  </si>
  <si>
    <t>PROGRAMACIÓN METAS ANUALES</t>
  </si>
  <si>
    <t>HUMANO</t>
  </si>
  <si>
    <t>TECNOLÓGICOS</t>
  </si>
  <si>
    <t>FINANCIEROS</t>
  </si>
  <si>
    <t>ACOMPAÑAMIENTO A EE</t>
  </si>
  <si>
    <t>Experiencias significativasMEN-Colombia Aprende</t>
  </si>
  <si>
    <t>Sub peso del Mejoramiento de la Calidad Educativa de las Instituciones Educativas del Distrito</t>
  </si>
  <si>
    <t>Sub peso del Fortalecimiento de las Prácticas Etnoeducativas en Instituciones Educativas Oficiales del Distrito de Cartagena</t>
  </si>
  <si>
    <t>Sub peso Fortalecimiento de los procesosmejoramiento de la gestion escolar en las Instituciones Educativas Oficiales del Distrito de Cartagena</t>
  </si>
  <si>
    <t>Superate con el Deporte</t>
  </si>
  <si>
    <t>Sub peso Fortalecimiento de Proyectos transversales y la educación integral desde la participación, democracia y autonomía  en las Instituciones Educativas Oficiales del Distrito de Cartagena</t>
  </si>
  <si>
    <t>SUBTOTAL URBANO ACOMPAÑAMIENTO A EE</t>
  </si>
  <si>
    <t>SUBTOTAL RURAL ACOMPAÑAMIENTO A EE</t>
  </si>
  <si>
    <t>TOTAL  AVANCE EN PESO  DEL COMPONENTE ACOMPAÑAMIENTO A EE</t>
  </si>
  <si>
    <t>FORMACION DE DOCENTES Y DIRECTIVOS DOCENTES</t>
  </si>
  <si>
    <t>Comité territorial de formación  y cualificación de docentes y directivos docentes</t>
  </si>
  <si>
    <t xml:space="preserve"> Sub peso Fortalecimiento de los procesos formativos en las Instituciones Educativas Oficiales del Distrito de Cartagena</t>
  </si>
  <si>
    <t>SUBTOTAL URBANO FORMACION DE DOCENTES Y DIRECTIVOS DOCENTES</t>
  </si>
  <si>
    <t>SUBTOTAL RURAL FORMACION DE DOCENTES Y DIRECTIVOS DOCENTES</t>
  </si>
  <si>
    <t>TOTAL  AVANCE EN PESO  DEL COMPONENTE FORMACION DE DOCENTES Y DIRECTIVOS DOCENTES</t>
  </si>
  <si>
    <t>USO MTIC</t>
  </si>
  <si>
    <t xml:space="preserve"> Sub peso Fortalecimiento de ambientes de aprendizajes mediados po  TICS</t>
  </si>
  <si>
    <t>SUBTOTAL URBANO USO MTIC</t>
  </si>
  <si>
    <t>SUBTOTAL RURAL USO MTIC</t>
  </si>
  <si>
    <t>TOTAL  AVANCE EN PESO  DEL COMPONENTE USO MTIC</t>
  </si>
  <si>
    <t xml:space="preserve">TOTAL AVANCE GENERAL DEL PAM </t>
  </si>
  <si>
    <t>LIDERDE CALIDAD: BERTHA ISABEL BOLAÑOS TORRES</t>
  </si>
  <si>
    <t>COMPILACIÓN A CARGO DE : Heidi Del Castillo Ballestas, PE Líder de Mejoramiento continuo de los EE</t>
  </si>
  <si>
    <t>SEGUIMINETO</t>
  </si>
  <si>
    <t>METAS</t>
  </si>
  <si>
    <t xml:space="preserve"> LOGRO CON RESPECTO AL VALOR O META  NUMÉRICO </t>
  </si>
  <si>
    <t>PORCENTAJE DE AVANCE CON RESPECTO A LAS ACCIONES (%)</t>
  </si>
  <si>
    <t>RAZONES (ANÁLISIS)</t>
  </si>
  <si>
    <t>OBSERVACIONES</t>
  </si>
  <si>
    <t>RECOMENDACIONES PARA LA MEJORA</t>
  </si>
  <si>
    <t xml:space="preserve">DESCRIPCION </t>
  </si>
  <si>
    <t>VALOR NUMERICO</t>
  </si>
  <si>
    <t>SEGUIMIENTO</t>
  </si>
  <si>
    <t>META  EN PESO</t>
  </si>
  <si>
    <t>AVANCE ACOMPAÑAMIENTO A EE</t>
  </si>
  <si>
    <t>SUBPESO</t>
  </si>
  <si>
    <t>A</t>
  </si>
  <si>
    <t>B</t>
  </si>
  <si>
    <t>C</t>
  </si>
  <si>
    <t>D</t>
  </si>
  <si>
    <t>AVANCE FORMACION DE DOCENTES Y DIRECTIVOS DOCENTES</t>
  </si>
  <si>
    <t>Sub peso COMPONENTE FORMACION DE DOCENTES Y DIRECTIVOS DOCENTES</t>
  </si>
  <si>
    <t>AVANCE COMPONENTE USO MTIC</t>
  </si>
  <si>
    <t>Asistencia técnica MEN</t>
  </si>
  <si>
    <t>Plan Nacional de lectura y Escritura</t>
  </si>
  <si>
    <t>Meta</t>
  </si>
  <si>
    <t>Avance</t>
  </si>
  <si>
    <t>Articulación con la Red Territorial de Etnoeducación y cátedra afrocolombiana</t>
  </si>
  <si>
    <t>Derechos Humanos</t>
  </si>
  <si>
    <t>Etapas  de  Buenas practicas y experiencias significativas</t>
  </si>
  <si>
    <t>Uso pedagógico delos medios y tecnologías de la información y comunicación.</t>
  </si>
  <si>
    <t>Articulación de las tecnologias de la información y comunicación al curriculo</t>
  </si>
  <si>
    <t>LIDER DE CALIDAD: BERTHA ISABEL BOLAÑOS TORRES</t>
  </si>
  <si>
    <t>META 20__</t>
  </si>
  <si>
    <r>
      <t>META</t>
    </r>
    <r>
      <rPr>
        <b/>
        <sz val="10"/>
        <color theme="0" tint="-0.499984740745262"/>
        <rFont val="Arial"/>
        <family val="2"/>
      </rPr>
      <t xml:space="preserve"> </t>
    </r>
    <r>
      <rPr>
        <b/>
        <sz val="10"/>
        <rFont val="Arial"/>
        <family val="2"/>
      </rPr>
      <t>20___</t>
    </r>
  </si>
  <si>
    <t>META 20___</t>
  </si>
  <si>
    <t xml:space="preserve"> PLAN DE APOYO AL MEJORAMIENTO 20___    a      20____</t>
  </si>
  <si>
    <t>DESCRIPCION DE LA META PRODUCTO 20x__20__</t>
  </si>
  <si>
    <t xml:space="preserve">CONTROL DE CAMBIOS FORMATO DE REPORTE DE REVISIÓN DEL SIEE </t>
  </si>
  <si>
    <t>FECHA</t>
  </si>
  <si>
    <t>DESCRIPCIÓN DEL CAMBIO</t>
  </si>
  <si>
    <t>VERSIÓN</t>
  </si>
  <si>
    <t>2.0</t>
  </si>
  <si>
    <t>CARGO</t>
  </si>
  <si>
    <t>NOMBRE</t>
  </si>
  <si>
    <t>FIRMA</t>
  </si>
  <si>
    <t>ELABORÓ</t>
  </si>
  <si>
    <t xml:space="preserve">Asesor Externo - Equipo Administración Sistema de Gestión de calidad </t>
  </si>
  <si>
    <t>REVISÓ</t>
  </si>
  <si>
    <t xml:space="preserve">Asesor Externo - Equipo Administración Sistema de Gesticón de calidad </t>
  </si>
  <si>
    <t>APROBÓ</t>
  </si>
  <si>
    <t>Versión: 4.0</t>
  </si>
  <si>
    <t xml:space="preserve">Página 1 de 1 </t>
  </si>
  <si>
    <t>MACROPROCESO: GESTIÓN EN EDUCACIÓN</t>
  </si>
  <si>
    <t>ALCALDÍA DISTRITAL DE CARTAGENA DE INDIAS</t>
  </si>
  <si>
    <t>PROCESO/ SUBPROCESO:  CALIDAD EDUCATIVA / GEDCE02.GARANTIZAR EL MEJORAMIENTO CONTINUO EN LOS ESTABLECIMIENTOS EDUCATIVOS</t>
  </si>
  <si>
    <t>1.0</t>
  </si>
  <si>
    <t>1. Se incluyen columnas para enunciar los pesos de los componentes y de ls acciones
2, Se modifica el decrpitor de la columna de nivel de logro  de la meta a la fecha por la denominación de: Logro con respecto al valor o meta numérica
3. Se reubica la columna de ubicación geográfica 
4. Se ajustan todos las formulas 
5. Se divide el PAM en dos cortes acorde a la frecuencia de seguimiento y se realiza en dos hojas de calculo. Adicionalmente se agrega la hoja de calculo de seguimiento y la de resumen de avances por proyectos</t>
  </si>
  <si>
    <t>Equipo Administrativo Sistema de Gestion de Calidad</t>
  </si>
  <si>
    <t>Marlene Sierra De la Cruz</t>
  </si>
  <si>
    <t xml:space="preserve">Se agrega infomración del control de cambios de acuerdo a  los parámetros del Modelo Integrado de Palenación y Gestión - MIPG - de la Alcaldía Mayor de Cartagena.  Se actializa nombre del proceso.                                                                                                                                                                                 </t>
  </si>
  <si>
    <t>Mario Rafael Lombana Moreno</t>
  </si>
  <si>
    <t>Profesional Universitario - Líder proceso GEDCE</t>
  </si>
  <si>
    <t>Vigencia: 30/06/2023</t>
  </si>
  <si>
    <t>Número de docentes formados en evaluación por competencias en las áreas que evalúa el ICFES</t>
  </si>
  <si>
    <t>Formar a seiscientos (600) docentes en evaluación por competencias en las áreas que evalúa el ICFES</t>
  </si>
  <si>
    <t>Desarrollar setenta y ocho mil doscientos (78.200) formaciones a estudiantes de grado 9, 10 y 11 de las 107 Instituciones Educativas Oficiales en procesos de preparación para las Pruebas Saber</t>
  </si>
  <si>
    <t>Asesorar técnicamente a sesenta y dos (62) nuevas Instituciones Educativas Oficiales en el análisis y uso de resultados de Pruebas Saber</t>
  </si>
  <si>
    <t>Número de Instituciones Educativas Oficiales asesoradas en el análisis y uso de resultados de Pruebas Saber</t>
  </si>
  <si>
    <t>Número de formaciones para estudiantes de grado 9, 10 y 11  para las Pruebas Saber</t>
  </si>
  <si>
    <t>Desarrollar procesos de formación de docentes en evaluación por competencias.</t>
  </si>
  <si>
    <t xml:space="preserve">URBANO </t>
  </si>
  <si>
    <t>RURAL</t>
  </si>
  <si>
    <t>Desarrollar procesos institucionales que contribuyan al mejoramiento de
resultados de las Pruebas Saber en las instituciones educativas oficiales del Distrito de Cartagena.</t>
  </si>
  <si>
    <t>1, Actualizar el sistema de información para monitorear el comportamiento año
a año del índice de clasificación total en las IEO y posterior asistencia técnica a
las instituciones educativas.</t>
  </si>
  <si>
    <t>2,  Financiación del pago de inscripción de prueba saber a los estudiantes del distrito de Cartagena.</t>
  </si>
  <si>
    <t>Desarrollar procesos de formación por competencias con los estudiantes en las áreas que evalúa el ICFES y Competencias socioemocionales.</t>
  </si>
  <si>
    <t>PTAFI 3.0</t>
  </si>
  <si>
    <t>Mejorar en quince (15) Instituciones Educativas las destrezas básicas de alfabetismo en básica primaria medidos a través de EGRA</t>
  </si>
  <si>
    <t>Mejorar en quince (15) Instituciones Educativas las habilidades en matemáticas de las pruebas EGMA</t>
  </si>
  <si>
    <t>Número de Instituciones Educativas Oficiales que mejoran en resultados de pruebas - EGRA (Early Grade Reading Assessment)</t>
  </si>
  <si>
    <t>Número de Instituciones Educativas Oficiales que mejoran en resultados de pruebas - EGMA (Early Grades Mathematics Assessment)</t>
  </si>
  <si>
    <t>Realizar alistamiento para la implementación y aplicación de pruebas
EGMA Y EGRA entrada</t>
  </si>
  <si>
    <t>Implementar 24 tutorías con estudiantes y talleres con familias</t>
  </si>
  <si>
    <t xml:space="preserve">3 Realizar formación y acompañamiento a docentes
</t>
  </si>
  <si>
    <t>Aplicar pruebas de salida</t>
  </si>
  <si>
    <t>Elaborar, entregar y socializar a las Instituciones los informes correspondientes</t>
  </si>
  <si>
    <t>Número de Instituciones Educativas Oficiales con proyectos pedagógicos transversales de cultura, deporte, recreación, actividad física y artes implementados</t>
  </si>
  <si>
    <t>URBANO</t>
  </si>
  <si>
    <t>Implementar proyectos pedagógicos transversales de cultura, deporte, recreación, actividad física y artes en cincuenta y nueve (59) Instituciones Educativas Oficiales</t>
  </si>
  <si>
    <t>Número de Instituciones Educativas Oficiales con proyectos pedagógicos transversales de educación ambiental, emprendimiento y otros implementados</t>
  </si>
  <si>
    <t>Implementar proyectos pedagógicos transversales de educación ambiental, emprendimiento y otros en cincuenta y nueve (59) Instituciones Educativas Oficiales</t>
  </si>
  <si>
    <t>Asistir a ciento siete (107) Instituciones Educativas Oficiales en su sistema escolar de convivencia, habilidades para la vida y la paz y gobierno escolar</t>
  </si>
  <si>
    <t>Numero de Instituciones Educativas Oficiales asistidas en su sistema escolar de convivencia, habilidades para la vida y la paz y gobierno escolar</t>
  </si>
  <si>
    <t>Número de Instituciones Educativas Oficiales que implementan el Acuerdo Distrital No. 113 de 2022</t>
  </si>
  <si>
    <t xml:space="preserve">ALEXANDER JAVIER MONTES MIRANDA </t>
  </si>
  <si>
    <t>Número de Instituciones Educativas Oficiales asistidas técnicamente en el proceso de tránsito de Proyecto Educativo Institucional – PEI a Proyecto Educativo Comunitario - PEC o Proyecto Educativo Intercultural acorde con la pertinencia con respecto a la caracterización y perfil educativo del territorio</t>
  </si>
  <si>
    <t>Número de Instituciones Educativas Oficiales con Cátedra de Estudios Afrocolombianos (CEA) implementada</t>
  </si>
  <si>
    <t>Número de Instituciones Educativas Oficiales acompañadas en el fortalecimiento de la enseñanza de lenguas extranjeras, especialmente las focalizadas en los Colegios Amigos del Turismo</t>
  </si>
  <si>
    <t>Número de docentes formados en una segunda lengua</t>
  </si>
  <si>
    <t>Asistir técnicamente a trece (13) Instituciones Educativas Oficiales en el proceso de tránsito de Proyecto Educativo Institucional – PEI a Proyecto Educativo Comunitario - PEC o Proyecto Educativo Intercultural</t>
  </si>
  <si>
    <t>Implementar la Cátedra de Estudios Afrocolombianos (CEA) en seis (6) Instituciones Educativas Oficiales adicionales</t>
  </si>
  <si>
    <t>Acompañar a cincuenta y cinco (55) Instituciones Educativas Oficiales en el fortalecimiento de la enseñanza de lenguas extranjeras, especialmente las focalizadas en los Colegios Amigos del Turismo</t>
  </si>
  <si>
    <t>Formar a seiscientos (600) docentes en una segunda lengua
Secretaría de Educación</t>
  </si>
  <si>
    <t>Reconocer y valorar la educación propia y los conocimientos de las comunidades étnicas de Cartagena, trascendiendo las instituciones etnoeducativas y haciendo que la riqueza de los pueblos locales forme parte integral de los planes de estudio. Este enfoque busca estimular el orgullo por el origen y promover que estos espacios no sean vistos como lugares de escape, sino como lugares de construcción y arraigo.</t>
  </si>
  <si>
    <t>Número de Instituciones Educativas Oficiales dotadas con materiales y equipos radiofónicos</t>
  </si>
  <si>
    <t>Dotar con material y equipo radiofónico a treinta (30) Instituciones Educativas Oficiales adicionales para la implementación de la radio escolar</t>
  </si>
  <si>
    <t>Fortalecer los Planes institucionales de Lectura, Escritura y Oralidad a través de las estrategias de renovación del material bibliográfico, la integración al sistema de bibliotecas públicas y de la Radio Escolar de las IEO del Distrito de Cartagena para el mejoramiento de la calidad educativa.</t>
  </si>
  <si>
    <t>Número de Instituciones Educativas Oficiales con Plan Institucional de Lectura, Escritura y Oralidad (PILEO) implementado</t>
  </si>
  <si>
    <t>Implementar el Plan Institucional de Lectura, Escritura y Oralidad en ochenta y siete (87) Instituciones Educativas Oficiales</t>
  </si>
  <si>
    <t>Número de Instituciones Educativas Oficiales dotadas con material bibliográfico</t>
  </si>
  <si>
    <t>Dotar las bibliotecas escolares de ochenta y seis (86) Instituciones Educativas Oficiales con material bibliográfico</t>
  </si>
  <si>
    <t>Red de Bibliotecas Escolares integrada al sistema de bibliotecas públicas creada</t>
  </si>
  <si>
    <t>Crear una (1) Red de Bibliotecas Escolares integrada al sistema de bibliotecas públicas</t>
  </si>
  <si>
    <t>Acompañamiento mediante asistencia técnica a las IEO focalizadas para
el diseño, implementación y seguimiento de los planes institucionales de lectura,
escritura y oralidad (PILEO), y su inclusión en el PEI y los planes de
mejoramiento.</t>
  </si>
  <si>
    <t>Creación de la Red de Bibliotecas Escolares integrada al sistema de
bibliotecas públicas</t>
  </si>
  <si>
    <t>Creación del Comité Distrital de Lectura, Escritura y Oralidad.</t>
  </si>
  <si>
    <t>Realizar Eventos literarios en espacios no convencionales como parques u
otros escenarios públicos que involucren a las Bibliotecas Escolares y Bibliotecas
Públicas.</t>
  </si>
  <si>
    <t>Realización de encuentros Distrital de Lectura, Escritura y Oralidad</t>
  </si>
  <si>
    <t>Realización de concursos de lectura, escritura y oralidad a nivel Distrital.</t>
  </si>
  <si>
    <t>ALEX CABARCAS , LIVIS BARRIOS, ALVARO BLANQUICET- DANIELA GOMEZ</t>
  </si>
  <si>
    <t>ENITH GUZMAN - JORGE MARIO- LESTER- DAANIELA GOMEZ</t>
  </si>
  <si>
    <t>HEIDI DEL CASTILLO Y EQUIPO ETNO</t>
  </si>
  <si>
    <t>YONEIDA PUELLO</t>
  </si>
  <si>
    <t>Dotación con materiales y equipos radiofónicos a las instituciones
educativas oficiales</t>
  </si>
  <si>
    <t>Realizar el cubrimiento de las actividades con las instituciones educativas
oficiales y la difusión efectiva de las mismas, haciendo uso de pauta en radio,
pauta televisiva, prensa, medios digitales, pendones, etc.</t>
  </si>
  <si>
    <t>Ferias Distritales de Radio Escolar desarrolladas</t>
  </si>
  <si>
    <t>Desarrollar cuatro (4) Ferias Distritales de Radio Escolar</t>
  </si>
  <si>
    <t>Realización de encuentros Distrital de Lectura, Escritura y Oralidad.</t>
  </si>
  <si>
    <t>Realización de concursos de lectura, escritura y oralidad a nivel Distrital</t>
  </si>
  <si>
    <t>Número de docentes de Instituciones Educativas Oficiales formados en su saber disciplinar, pedagógico y reflexivo</t>
  </si>
  <si>
    <t>Formar a dos mil (2.000) docentes de Instituciones Educativas Oficiales en su saber disciplinar, pedagógico y reflexivo</t>
  </si>
  <si>
    <t>Formar a ciento siete (107) rectores de Instituciones Educativas Oficiales en liderazgo y gestión educativa</t>
  </si>
  <si>
    <t>Número de directivos docentes formados en liderazgo</t>
  </si>
  <si>
    <t>Elaborar cuatro (4) foros educativos en el cuatrienio</t>
  </si>
  <si>
    <t>Número de foros educativos distritales anuales elaborados</t>
  </si>
  <si>
    <t>Fortalecer los procesos formativos a docentes y directivos docentes en las instituciones educativas oficiales del Distrito para el mejoramiento de la calidad educativa. Así mismo, dignificar la labor de los docentes, directivos docentes, administrativos, profesionales universitarios y psicorientadores de las instituciones educativas</t>
  </si>
  <si>
    <t>Fortalecer la gestión escolar en las Instituciones Educativas Oficiales (IEO) mediante la actualización de los modelos pedagógicos y curriculares establecidos en los Proyectos Educativos Institucionales (PEI). Este esfuerzo busca mejorar los índices de calidad educativa en el Distrito a través de la sistematización, revisión, seguimiento y retroalimentación de las herramientas de Gestión Escolar, incluyendo el currículo, proyectos pedagógicos transversales, manuales de convivencia, sistemas de evaluación, autoevaluación institucional y planes de mejoramiento institucionales (PMI).</t>
  </si>
  <si>
    <t>Número de Instituciones Educativas Oficiales con asistencia técnica en el proceso de actualización de sus modelos pedagógicos y curriculares</t>
  </si>
  <si>
    <t>Asistir técnicamente a ciento siete (107) Instituciones Educativas Oficiales en el proceso de actualización de sus modelos pedagógicos y curriculares</t>
  </si>
  <si>
    <t>Sistema de información de la Gestión Escolar creado</t>
  </si>
  <si>
    <t>Crear un (1) sistema de información de la Gestión Escolar</t>
  </si>
  <si>
    <t>Referentes técnicos de educación inicial y preescolar incorporados en PEI de Instituciones Educativas que ofertan los grados prejardín, jardín y transición</t>
  </si>
  <si>
    <t>Incorporar los referentes técnicos de educación inicial y preescolar en los PEI de cuarenta (40) instituciones educativas que ofertan los grados prejardín, jardín y transición</t>
  </si>
  <si>
    <t>Asistir técnicamente la revisión y ajuste de los Proyectos Pedagógicos
Transversales de aprovechamiento del tiempo libre en las
Instituciones Educativas Oficiales del distrito de Cartagena.</t>
  </si>
  <si>
    <t>Fortalecer los Proyectos Pedagógicos Transversales de aprovechamiento
del tiempo libre en las Instituciones Educativas Oficiales del Distrito</t>
  </si>
  <si>
    <t>Instituciones Educativas Oficiales del distrito de Cartagena con Proyectos
Pedagógicos Transversales de aprovechamiento del tiempo libre ajustados e
implementados</t>
  </si>
  <si>
    <t>ANA ARNEDO</t>
  </si>
  <si>
    <t>Gestionar alianzas con entidades de orden local, nacional e internacional.</t>
  </si>
  <si>
    <t>Acompañar las escuelas con procesos de formación se establezcan con los aliados</t>
  </si>
  <si>
    <t>Fortalecer los procesos de las IEO que contribuyan a la formación integral</t>
  </si>
  <si>
    <t xml:space="preserve">Construcción de estrategia de desarrollo de habilidades socio emocionales en el distrito.  </t>
  </si>
  <si>
    <t xml:space="preserve">Implementación de la estrategia de desarrollo de habilidades socio emocionales en el distrito.  </t>
  </si>
  <si>
    <t>Fortalecimiento de iniciativas educativas de promoción para la convivencia y la paz</t>
  </si>
  <si>
    <t>Asistir técnicamente a las escuelas para la actualización de documentos institucionales</t>
  </si>
  <si>
    <t>Fortalecer los Proyectos Pedagógicos Transversales de democracia y educación para la sexualidad en las IEO</t>
  </si>
  <si>
    <t>Capacitación a 13 I.E.O oficiales sobre las competencias jurídicas del decreto 804 de 1995 para la atención del servicio educativo para grupos étnicos.</t>
  </si>
  <si>
    <t>Conversatorio sobre la Catedra de Estudios Afrocolombianos</t>
  </si>
  <si>
    <t>HEIDI DEL CASTILLO</t>
  </si>
  <si>
    <t>OLGA MALDONADO</t>
  </si>
  <si>
    <t>Formulación e Implementación del Plan Territorial de Formación Docente</t>
  </si>
  <si>
    <t>Desarrollar procesos de formación con metodología de diplomados en formación continua</t>
  </si>
  <si>
    <t>Entrega de becas de formación avanzada a docentes del distrito</t>
  </si>
  <si>
    <t>Realización de los foros educativos anuales para dar cumplimiento a la Ley general de educación</t>
  </si>
  <si>
    <t>Número de Instituciones Educativas Oficiales asistidas en las prácticas de ciencia, innovación y tecnología</t>
  </si>
  <si>
    <t>Asistir a ochenta y cinco (85) Instituciones Educativas Oficiales en las prácticas de ciencia, innovación y tecnología</t>
  </si>
  <si>
    <t>Asistir técnicamente la revisión, ajuste y estructuración de las dimensiones y niveles de concreción curricular de los Modelos Pedagógicos de las IEO</t>
  </si>
  <si>
    <t xml:space="preserve">Asistir técnicamente la armonizar las planeaciones curriculares con los PEI, los modelos pedagógicos  y las prácticas de aula en las IEO </t>
  </si>
  <si>
    <t>Diseño e implementación del Sistema de Información de la Gestión Escola</t>
  </si>
  <si>
    <t>REVISIÓN  A CARGO DE : Heidi Del Castillo Ballestas, PE Líder de Mejoramiento continuo de los EE</t>
  </si>
  <si>
    <t>Promover el desarrollo de competencias digitales a través de la articulación e integración de las Tecnologías de la Información y las Comunicaciones con los procesos de enseñanza y aprendizaje de las instituciones educativas oficiales del Distrito de Cartagena de Indias.</t>
  </si>
  <si>
    <t>Desarrollo de estrategias de formación, capacitación, encuentros, talleres, clubes conversacionales con estudiantes que promuevan competencias lingüísticas en idiomas extranjeros en estudiantes de instituciones educativas oficiales del distrito de Cartagena.</t>
  </si>
  <si>
    <t>1 Estrategias de formación, capacitación, acompañamiento con recursos educativos , procesos pedagógicos y curriculares, clubes, inmersiones y fortalecimiento de ambientes para la enseñanza de lenguas extranjeras dirigido a docentes en instituciones educativas oficiales del distrito de Cartagena</t>
  </si>
  <si>
    <t>2 Desarrollar un plan de comunicación interna y externa relacionada con el desarrollo del proyecto que incluya la promoción, divulgación, registro e informes de resultados de los procesos o etapas de implementación: email, redes sociales, eventos, publicidad escrita, visual y logística.</t>
  </si>
  <si>
    <t>1 Asistencia técnica en la revisión, ajuste, actualización y seguimiento de los proyectos pedagógicos transversales en educación ambiental, financieraemprendimiento, seguridad vial y cultura ciudadana en instituciones educativas oficiales del distrito de Cartagena.</t>
  </si>
  <si>
    <t xml:space="preserve">Fortalecimiento de los proyectos pedagógicos transversales en educación
ambiental, financiera-emprendimiento, seguridad vial y cultura ciudadana en
instituciones educativas oficiales del distrito de Cartagena, mediante recursos
educativos y alianzas estratégicas con entidades publicas y privadas.
</t>
  </si>
  <si>
    <t>Implementar programas de formación para docentes en metodologías innovadoras y uso de tecnologías en la enseñanza de ciencias.</t>
  </si>
  <si>
    <t>ENITH GUZMAN LORA - JORGE MARIO AMARIS MORA Y LESTER GONZALEZ</t>
  </si>
  <si>
    <t>MTICS</t>
  </si>
  <si>
    <t>FORMACION DE DOCENTES</t>
  </si>
  <si>
    <t>Formación en etno curriculo y marco normativo para proyectos educativos a las comunidades beneficiadas y las IEO</t>
  </si>
  <si>
    <t>Taller de integración curricular para incorporar los contenidos de la catedra de estudios afrocolombianos  en asignaturas del curriculo escolar</t>
  </si>
  <si>
    <t xml:space="preserve"> Asistencia Técnica a las IEO focalizadas en el  programa PTA .</t>
  </si>
  <si>
    <t>Superate con el depórte</t>
  </si>
  <si>
    <t>ALEX CABARCAS , LIVIS BARRIOS</t>
  </si>
  <si>
    <t>PTAFI 3.0
Plan Nacional de lectura y Escritura</t>
  </si>
  <si>
    <t>Proyecto MEN, articulación con la Red Territorial de Etnoeducación y cátedra afrocolombiana</t>
  </si>
  <si>
    <t>El Programa de Educación para el Ejercicio de los Derechos Humanos (Eduderechos) del Ministerio de Educación Nacional publicó su segundo módulo, una guía que permitirá conocer a la comunidad educativa los procesos que fundamentan la educación para el ejercicio de los derechos humanos.</t>
  </si>
  <si>
    <t xml:space="preserve">Proyectos pedagógicos transversales </t>
  </si>
  <si>
    <t>Política de formación de educadores. En un proceso de diálogo y construcción participativa con diferentes actores del sector educativo se concretó el Sistema Colombiano de Formación de Educadores y Lineamientos de Política.</t>
  </si>
  <si>
    <t>Programa Nacional de Bilinguismo</t>
  </si>
  <si>
    <t>YONEIDA PUELLO
OLGA MALDONADO</t>
  </si>
  <si>
    <t>Garantizar el desarrollo de una oferta educativa diversa, mediante la implementación de los proyectos pedagógicos transversales que integren la cultura, el deporte, la recreación, la actividad física, las artes, la ciencia, educación para la sexualidad y construcción de ciudadanía, la educación ambiental, la educación para la paz y el respeto por los derechos humanos.</t>
  </si>
  <si>
    <t>Contribuir a la disminución de los índices de repitencia y rezago escolar de estudiantes de básica primaria de los grados de tercero a quinto.</t>
  </si>
  <si>
    <t>Fomentar el plurilingüismo en las instituciones educativas oficiales del distrito de Cartagena mediante el aprendizaje de una o más lenguas extranjeras en docentes y estudiantes.</t>
  </si>
  <si>
    <t>TOTAL  AVANCE EN PESO  DEL COMPONENTE MTICS</t>
  </si>
  <si>
    <t>YONEIDA PUELLO  Y EQUIPO DE GENERO</t>
  </si>
  <si>
    <t>PROYECTÓ: LIVIS BARRIOS BUSTAMANTE- PROFESIONAL DE APOYO  CALIDAD EDUCATIVA</t>
  </si>
  <si>
    <t xml:space="preserve">Implementar el Acuerdo Distrital No. 113 de 2022 en ciento siete (107) Instituciones Educativas Oficiales, de formación en derechos humanos de las mujeres y prevención de las violencias de género, dirigido a niñas, niños y jóvenes </t>
  </si>
  <si>
    <t>Realizar asistencias técnicas orientadas a los lineamientos; disposiciones normativas, metodológicas; estrategias pedagógicas que desde las IEO se deben promover para la actualización y fortalecimiento de sus protocolos, procedimientos internos y medidas complementarias, para la prevención, detección y atención de violencias y cualquier tipo de discriminación basada en género.</t>
  </si>
  <si>
    <t>Desarrollar jornadas, talleres, encuentros formativos, campañas de sensibilización dirigidos a estudiantes, docentes, padres de familia- cuidadores que tengan como propósito incentivar la prevención de la VBG o cualquier tipo de discriminación, fomentando la cultura de la no tolerancia frente a estas conductas en el contexto escolar.</t>
  </si>
  <si>
    <t>Realizar alianzas interinstitucionales públicas y privadas que potencialicen las acciones de prevención, detección, manejo y atención de la VBG o cualquier tipo de discriminación que afecte la integridad física y psicológica de los niños, niñas, adolescentes, jóvenes que hacen parte del sistema educativo del Distrito de Cartagena.</t>
  </si>
  <si>
    <t>Apoyar el desarrollo y fortalecimiento de Experiencias Significativas en los establecimientos educativos</t>
  </si>
  <si>
    <t>Publicar y socializar a toda la comunidad educativa las experiencias significativas de los establecimientos educativos.</t>
  </si>
  <si>
    <t>Realizar seguimiento a la estrategia de evaluación y acompañamiento al desarrollo, fortalecimiento y sostenibilidad de las experiencias significativas</t>
  </si>
  <si>
    <t>Número de Instituciones Educativas Oficiales con asistencia técnica para gestionar el desarrollo y difusión de Experiencias Significativas</t>
  </si>
  <si>
    <t>Número de experiencias significativas publicadas y socializadas  a toda la comunidad educativa</t>
  </si>
  <si>
    <t>Número de Instituciones Educativas Oficiales con  seguimiento a la estrategia de evaluación y acompañamiento al desarrollo, fortalecimiento y sostenibilidad de las experiencias significativas</t>
  </si>
  <si>
    <t xml:space="preserve"> Prestar asistencia técnica a las instituciones educativas  para gestionar el desarrollo y difusión de Experiencias Significativas</t>
  </si>
  <si>
    <t xml:space="preserve">Asistir técnicamente a cincuenta y dos (52) instituciones educativas  para gestionar el desarrollo y difusión de Experiencias Significativas </t>
  </si>
  <si>
    <t>Publicar y socializar a toda la comunidad educativa las experiencias significativas cincuenta y dos (52) instituciones educativas</t>
  </si>
  <si>
    <t>Realizar seguimiento a la estrategia de evaluación y acompañamiento al desarrollo, fortalecimiento y sostenibilidad de las experiencias significativas de cincuenta y dos (52) instituciones educativas</t>
  </si>
  <si>
    <t>SEGUIMINETO Junio 2024</t>
  </si>
  <si>
    <t>str</t>
  </si>
  <si>
    <t>SEGUIMINETO Junio 2025</t>
  </si>
  <si>
    <t>SEGUIMIENTO  Diciembre 2025</t>
  </si>
  <si>
    <t>SEGUIMIENTO  Diciembre 2024</t>
  </si>
  <si>
    <t>SEGUIMINETO Junio 2026</t>
  </si>
  <si>
    <t>SEGUIMIENTO  Diciembre 2026</t>
  </si>
  <si>
    <t>AVANCE JUN 30 (2024)</t>
  </si>
  <si>
    <t>AVANCE DIC 30 (2024)</t>
  </si>
  <si>
    <t>AVANCE JUN 30 (2025)</t>
  </si>
  <si>
    <t>AVANCE DIC 30 (2025)</t>
  </si>
  <si>
    <t>AVANCE JUN 30 (2026)</t>
  </si>
  <si>
    <t>AVANCE DIC 30 (2026)</t>
  </si>
  <si>
    <t>AVANCE JUN 30 (2027)</t>
  </si>
  <si>
    <t>AVANCE DIC 30 (2027)</t>
  </si>
  <si>
    <t xml:space="preserve">AVANCE  2024 </t>
  </si>
  <si>
    <t>AVANCE  2025</t>
  </si>
  <si>
    <t>AVANCE  2026</t>
  </si>
  <si>
    <t>AVANCE  2027</t>
  </si>
  <si>
    <t>E</t>
  </si>
  <si>
    <t>Sub peso Fortalecimiento de los procesos mejoramiento de la gestión escolar en las Instituciones Educativas Oficiales del Distrito de Cartagena</t>
  </si>
  <si>
    <t>SSub peso Fortalecimiento de los procesos mejoramiento de la gestión escolar en las Instituciones Educativas Oficiales del Distrito de Cartagena</t>
  </si>
  <si>
    <t>Sub peso  Implementación  la escuela un espacio para la diversidad lingüística en instituciones educativas oficiales del distrito de   Cartagena de Indias</t>
  </si>
  <si>
    <t>Sub peso Fortalecimiento de la educación integral desde las habilidades socioemocionales, la convivencia y la participación, para vivir en paz en las Instituciones Educativas Oficiales   Cartagena de Indias</t>
  </si>
  <si>
    <t>Sub peso Sub peso Fortalecimiento de la educación integral desde las habilidades socioemocionales, la convivencia y la participación, para vivir en paz en las Instituciones Educativas Oficiales   Cartagena de Indias</t>
  </si>
  <si>
    <t>Sub peso Fortalecimiento de los procesos formativos en las Instituciones Educativas Oficiales del Distrito de Cartagena</t>
  </si>
  <si>
    <t>Sub peso Fortalecimiento de los procesos mejoramiento de la gestión escolar en las Instituciones Educativas Oficiales del Distrito de Cartagenatagena</t>
  </si>
  <si>
    <t>Diseño e implementación del Sistema de Información de la Gestión Escolar</t>
  </si>
  <si>
    <t>pruebas  SABER</t>
  </si>
  <si>
    <t>Aula global</t>
  </si>
  <si>
    <t>Programa Todos Aprender- PTA-FI</t>
  </si>
  <si>
    <t xml:space="preserve">Programa Todos Aprender- PTA
</t>
  </si>
  <si>
    <t>Plurilinguismo</t>
  </si>
  <si>
    <t xml:space="preserve">            Potenciar  el seguimiento a la implementación de la cátedra de estudios afrocolombianos y la transición de PEI a PEC, mediante la participación continua de la mesa de expertos en asuntos étnicos</t>
  </si>
  <si>
    <t>Organizar mesas de diálogo entre representantes de comunidades afrocolombianas, expertos y autoridades educativas para discutir avances, desafíos y estrategias de implementación.</t>
  </si>
  <si>
    <t>Establecer un sistema de evaluación continua para monitorear la implementación de la cátedra de estudios afrocolombianos y la transición de PEI a PEC permitiendo ajustes basados en los resultados obtenidos.</t>
  </si>
  <si>
    <t>Número de mesas de diálogo entre representantes de comunidades afrocolombianas</t>
  </si>
  <si>
    <t xml:space="preserve"> PLAN DE APOYO AL MEJORAMIENTO 20__24_    a      20_27___</t>
  </si>
  <si>
    <t xml:space="preserve">Acompañamiento    a las IEO por maestros tutores del programa PTA/FI
</t>
  </si>
  <si>
    <t>Acompañamiento    a las IEOcon alto indice de reprobación</t>
  </si>
  <si>
    <t>Acompañamiento Pedagógico para la revisión, ajustes y actualización de las herramientas de gestión escolar</t>
  </si>
  <si>
    <t>Concertación y coordinación intersectorial para la implementación de proyectos pedagógicos transversales.</t>
  </si>
  <si>
    <t>Acompañamiento    a las IEOcon alto indice de reprobación y bajos logros</t>
  </si>
  <si>
    <t>Acompañamiento Pedagógico por  etapas de buenas practicas  y experiencias significativas</t>
  </si>
  <si>
    <t>Formación de docentes de preescolar en el area de ingles</t>
  </si>
  <si>
    <t>Acompañamiento del transito de PEI a PEC y la implementación de la CEA</t>
  </si>
  <si>
    <t xml:space="preserve">Se formaron 2031 estudiantes de grado 10 de las IEO focalizadas en convenio interadmonistrativo entre la sed cartagena y la universidad  Mayor de cartagena:
INSTITUCION EDUCATIVA LA MILAGROSA - Sede Única
INSTITUCION EDUCATIVA JOSE MANUEL RODRIGUEZ TORICES - Sede Única
INSTITUCION EDUCATIVA CASD MANUELA BELTRAN - Sede Única
INSTITUCION EDUCATIVA NUESTRO ESFUERZO - Sede Única
INSTITUCION EDUCATIVA SAN LUCAS - Sede Única
INSTITUCION EDUCATIVA ALBERTO E. FERNANDEZ BAENA - Sede Única
INSTITUCION EDUCATIVA MADRE LAURA - Sede Única
INSTITUCION EDUCATIVA RAFAEL NU?EZ - Sede Única
INSTITUCION EDUCATIVA DE BAYUNCA - BAYUNCA SEDE LA GRANJA-UMATA
INSTITUCION EDUCATIVA FRANCISCO DE PAULA SANTANDER - Sede Única
INSTITUCION EDUCATIVA FULGENCIO LEQUERICA  VELEZ - Sede Única
INSTITUCION EDUCATIVA SAN JOSE CA?O DEL ORO - Sede Única
INSTITUCION EDUCATIVA ARROYO DE PIEDRA - SEDE PRINCIPAL
INSTITUCION EDUCATIVA CLEMENTE MANUEL ZABAL - Sede Única
INSTITUCION EDUCATIVA PUERTO REY - Sede Única
INSTITUCION EDUCATIVA ACISCLO DE AVILA - Sede Única
INSTITUCION EDUCATIVA POLITECNICO DEL POZON - Sede Única
INSTITUCION EDUCATIVA MARIA AUXILIADORA - Sede Única
INSTITUCION EDUCATIVA LAS GAVIOTAS - Sede Única
INSTITUCION EDUCATIVA JOSE DE LA VEGA - Sede Única
INSTITUCION EDUCATIVA NUEVA ESPERANZA ARROYO GRANDE - Sede Única
</t>
  </si>
  <si>
    <t>INSTITUCIONES EDUCATIVAS OFICIALES INSCRITAS PARA EL FESTIVAL ESCOLAR HOMENAJE A JORGE GARCÍA USTA. VERSIÓN 2024 - 
José De La Vega; Santa María; Manuela Beltrán; Ana María Vélez de Trujillo; Pedro Romero; San José de Caño Del Oro; Soledad Román de Núñez; La Milagrosa; Rafael Núñez; Santa Ana; Nuevo Bosque; Liceo de Bolívar; Madre Laura; Antonia Santos; Escuela Normal Superior de Cartagena de Indias; Politécnico del Pozón; Playas de Acapulco; Ciudad De Tunja; Nuestro Esfuerzo; La Libertad; Fulgencio Lequerica Vélez; Clemente Manuel Zabala; Las Gaviotas;  San Felipe Nery; Fe y Alegría Las Américas; Villa Estrella; Omaira Sánchez Garzón; Nuestra Señora del Carmen; Madre Gabriela de San Martín; Valores Unidos; Fundación Pies Descalzos - Villas de Aranjuez; Gabriel García Márquez; Puerto Rey; Jorge Artel; Técnica Manzanillo del Mar; Hijos de María; Antonio Nariño;  Jhon F Kennedy; Bertha Gedeón de Baladí;  Ararca; Luis Carlos López; Manuela Vergara de Curi;  Juan José Nieto; Soledad Acosta de Samper; María Cano; República de Argentina; Ambientalista Cartagena de Indias; José María Córdoba de Pasacaballos; Fe y Alegría el Progreso; Nuestra Señora Del Buen Aire Pasacaballos; 20 de Julio; Nueva Esperanza de Arroyo Grande; Mercedes Abrego; San Francisco de Asís; Ternera; Salim Bechara; José Manuel Rodríguez Torices INEM; Tierra Baja; La Boquilla; Arroyo de Piedra; Técnica de Pasacaballos; Pontezuela; Bayunca; Islas del Rosario; Leticia; Tierra Bomba; María Auxiliadora; Olga González Arraut; Fundación Pies Descalzos - Lomas de Peye; Corazón de María; Acisclo De Ávila Torres – Bocachica; 
CONCURRENCIA PARA CADA COLEGIO $7.000.000,oo ya aplicados en confirmación de la Dirección Administrativa y Financiera SEDCARTAGENA. 
Valor Total: $497.000.000, para 71 Establecimientos Educativos que benefician a 3.270 niños, niñas y jóvenes de las escuelas públicas de CTG.</t>
  </si>
  <si>
    <t>22 Instituciones Educativas Oficiales en Proeyctos Pedagogics transversales en educación ambiental, Planes de Gestión del Riesgo Escolar, Seguridad Vial:  PRAE ( IEO Frdonia, San Lucas, Villa Estrella, Ambinetalista,  Camilo Torrres, Leticia, Ararca, Maria Auxiliadora, Francisco de Paula Santander, Las Gaviotas, Pedro Romero,  Promoción  Social, Jorge Artel, , Soledad Acosta de Samper, Foco Rojo, Ararca, INEM, politecnico del Pozon, Jesus Maestros-Sueños y Oportunidades, El Salvador, Olga Gonzalez de Arrautt, Rafel Nuñez, Tierra Bomba, Caño del Oro, Baru, 
19  asistidas en  Planes de Gestión del Riesgo: IEO Pasacaballo sede Madre Erlinda, 20 de Julio, Salim Bechara, Sam Francisco de Asis, Bocachica, Tierra Bomba, Caño del Oro, Ararca, Leticia (Recreo), Santa Ana, Fredonia, Villa Estrella, hijos del chofer, Antnia Santos, Manuela Beltran, Alberto fernandez Baena, Foco Rojo, Ana Maria Velez de Trujillo, Jose de la Vega, Ambientalista
23, asistidas en Seguridad Vial: IEO Jose de la Vega, IEO Rafael Nuñez, San Lucas, Gabriel Garcia Marquez, Valores Unidos, Bertha gedeon de Baladis, Soledad Roman d eNuñez, Ciudad de Tunjas, Ambientalista de Cartagena, Antonio Nariño, Omaira Sanchez, Jorge Artel, Jorge Garcia Usta, Fe y Alegria las Americas, Tecnica de Pasacaballo, Camilo Torres, Villa Estrella, Liceo de Bolivar, Jhon F. Kenedy, La Milagrosa, pedro Romero, Bertha Gedeón, Soledad Acosta de Samper</t>
  </si>
  <si>
    <t xml:space="preserve">Asistencias Tecnicas en Convivencia:27 instituciones educativas asistidas :institución educativa Ciudadela 2000
institución educativa Ciudad de Tunja
Institución Educativa Villa de Aranjuez
InstituciónFulgencio
InstituciónGaviotas
InstituciónNuestro esfuerzo 
Institución Playas de acapulco
Institución Villa estrella
Institución Camilo torres 
Institución Antonio nariño
Institución Ambientalista
Institución Educativa José de la Vega
Institución Francisco de paula Santander
Institución Clemente manuel
Institución Olga González 
Institución San Felipe neri 
Institución Jose de la vega
Institución San lucas
Institución Luis Carlos lopez
Institución La milagrosa 
Institución Mercedes Abrego 
Institución San jua de damasco 
Institución Juan Jose Nieto 
Institución Puerto Rey 
Institución Nuestro esfuerzo 
Institución Naval de crespo
Institución Islas del rosario
</t>
  </si>
  <si>
    <t>El tránsito del Proyecto Educativo Institucional (PEI) a un Proyecto Educativo Comunitario (PEC) implica una transformación en la visión y enfoque de la educación, con el objetivo de lograr una educación más participativa, inclusiva y contextualizada. En este proceso, la comunidad desempeña un papel fundamental en el proceso de enseñanza-aprendizaje y en la creación de un entorno educativo más relevante y sostenible. Entre los principales impactos de este proceso se destacan:
a) Implementación de metodologías con enfoque diferencial
b) Articulación y coordinación entre actores clave
c) Fortalecimiento de los conocimientos en derechos y deberes étnicoseducativas.
d) Inclusión de contenidos educativos sobre derechos étnicos
e) Autoafirmación y empoderamiento de las comunidades étnicas
Las instituciones atendidas son:1. I.E de Ararca
2. Luis Felipe Cabrera 
3. I.E de Puerto Rey
4. I.E de Manzanillo del Mar
5. I.E de Isla Fuerte
de las 5 atendidas  tres avansan en 100% su transito de PIE a PEC:I.E de Ararca, Luis Felipe Cabrera, 3. I.E de Puerto Rey</t>
  </si>
  <si>
    <t xml:space="preserve">La Cátedra de Estudios Afrocolombianos en el distrito de Cartagena es un espacio pedagógico que aborda temas, problemas y actividades relativos a la cultura y las tradiciones propias de las comunidades negras. En cumplimiento con lo establecido en el Decreto 1122 de 1998, la Secretaría de Educación Distrital ha diseñado un documento técnico que detalla los aspectos generales a considerar para la formulación del proyecto pedagógico para efectuar la implementación de la CEA. Este proyecto busca impactar positivamente a las instituciones educativas oficiales, logrando:
1. Incentivar acciones pedagógicas para erradicar el racismo: Promover la eliminación de la discriminación étnica y cultural en las instituciones educativas, fomentando la igualdad y el respeto.
2. Fomentar la interacción intercultural: Promover el entendimiento y el diálogo entre los diferentes grupos étnicos y las comunidades diversas, enriqueciendo el ambiente educativo.
3. Difundir saberes, prácticas y valores ancestrales: Conocer y promover los saberes, mitos, leyendas y tradiciones construidas por las comunidades negras, fortaleciendo su identidad cultural.
4. Reconocer los aportes de las comunidades negras: Valorar y difundir las contribuciones de las comunidades afrocolombianas a la historia y cultura de Colombia.
5. Fomentar las contribuciones afrocolombianas al medio ambiente: Resaltar el papel de las comunidades afrocolombianas en la conservación de la biodiversidad y el medio ambiente, promoviendo el desarrollo científico y técnico. las instituciones de la Catedra etno son: 1. Institución educativa fe y alegría el progreso.
2. Institución educativa María Cano </t>
  </si>
  <si>
    <t xml:space="preserve"> Se aistieron a 23 IEO:
.E Juan Jose Nieto
I.E Nuestra Sra del Carmen 
I.E Manuela Vergara de Curi (focalizada)
I.E Bertha Gedeon de Baladí 
I.E Promocion Social
I.E de Leticia
I.E Mercedes Abrego
IE Rafael Nuñez 
IE soledad Román 
IE Clemente 
IE Francisco de Paula
IE Islas del rosario
IE Nuevo bosque
IE perpetuo socorro ( focalizada)
IE INEM
IE Ana María Vélez de Trujillo 
IE Antonia Santos
IE La Milagrosa
IE Liceo de Bolívar 
IE Ternera(Focalizar)
IE soledad Acosta de Samper</t>
  </si>
  <si>
    <t xml:space="preserve">Asistencias Tecnicas en Convivencia:Asistencias Tecnicas en Convivencia:27 instituciones educativas asistidas :institución educativa Ciudadela 2000
institución educativa Ciudad de Tunja
Institución Educativa Villa de Aranjuez
InstituciónFulgencio
InstituciónGaviotas
InstituciónNuestro esfuerzo 
Institución Playas de acapulco
Institución Villa estrella
Institución Camilo torres 
Institución Antonio nariño
Institución Ambientalista
Institución Educativa José de la Vega
Institución Francisco de paula Santander
Institución Clemente manuel
Institución Olga González 
Institución San Felipe neri 
Institución Jose de la vega
Institución San lucas
Institución Luis Carlos lopez
Institución La milagrosa 
Institución Mercedes Abrego 
Institución San jua de damasco 
Institución Juan Jose Nieto 
Institución Puerto Rey 
Institución Nuestro esfuerzo 
Institución Naval de crespo
Institución Islas del rosario
</t>
  </si>
  <si>
    <t xml:space="preserve">22 Instituciones Educativas Oficiales en Proeyctos Pedagogics transversales en educación ambiental, Planes de Gestión del Riesgo Escolar, Seguridad Vial:  PRAE ( IEO Frdonia, San Lucas, Villa Estrella, Ambinetalista,  Camilo Torrres, Leticia, Ararca, Maria Auxiliadora, Francisco de Paula Santander, Las Gaviotas, Pedro Romero,  Promoción  Social, Jorge Artel, , Soledad Acosta de Samper, Foco Rojo, Ararca, INEM, politecnico del Pozon, Jesus Maestros-Sueños y Oportunidades, El Salvador, Olga Gonzalez de Arrautt, Rafel Nuñez, Tierra Bomba, Caño del Oro, Baru, 
19  asistidas en  Planes de Gestión del Riesgo: IEO Pasacaballo sede Madre Erlinda, 20 de Julio, Salim Bechara, Sam Francisco de Asis, Bocachica, Tierra Bomba, Caño del Oro, Ararca, Leticia (Recreo), Santa Ana, Fredonia, Villa Estrella, hijos del chofer, Antnia Santos, Manuela Beltran, Alberto fernandez Baena, Foco Rojo, Ana Maria Velez de Trujillo, Jose de la Vega, Ambientalista
23, asistidas en Seguridad Vial: IEO Jose de la Vega, IEO Rafael Nuñez, San Lucas, Gabriel Garcia Marquez, Valores Unidos, Bertha gedeon de Baladis, Soledad Roman d eNuñez, Ciudad de Tunjas, Ambientalista de Cartagena, Antonio Nariño, Omaira Sanchez, Jorge Artel, Jorge Garcia Usta, Fe y Alegria las Americas, Tecnica de Pasacaballo, Camilo Torres, Villa Estrella, Liceo de Bolivar, Jhon F. Kenedy, La Milagrosa, pedro Romero, Bertha Gedeón, Soledad Acosta de Samper. </t>
  </si>
  <si>
    <t>1. Se Realizó trasferencia por valor de $  665.214.000,00  las instituciones educativas oficiales del distrito para Pago de inscripción a 10,079  estudiantes de grado 11  a  la Prueba Saber 11. (ver resoluciones)
Se formaron 2031 estudiantes de grado 10 de las IEO focalizadas en convenio interadmonistrativo entre la sed cartagena y la universidad  Mayor de cartagena:
INSTITUCION EDUCATIVA LA MILAGROSA - Sede Única
INSTITUCION EDUCATIVA JOSE MANUEL RODRIGUEZ TORICES - Sede Única
INSTITUCION EDUCATIVA CASD MANUELA BELTRAN - Sede Única
INSTITUCION EDUCATIVA NUESTRO ESFUERZO - Sede Única
INSTITUCION EDUCATIVA SAN LUCAS - Sede Única
INSTITUCION EDUCATIVA ALBERTO E. FERNANDEZ BAENA - Sede Única
INSTITUCION EDUCATIVA MADRE LAURA - Sede Única
INSTITUCION EDUCATIVA RAFAEL NU?EZ - Sede Única
INSTITUCION EDUCATIVA DE BAYUNCA - BAYUNCA SEDE LA GRANJA-UMATA
INSTITUCION EDUCATIVA FRANCISCO DE PAULA SANTANDER - Sede Única
INSTITUCION EDUCATIVA FULGENCIO LEQUERICA  VELEZ - Sede Única
INSTITUCION EDUCATIVA SAN JOSE CA?O DEL ORO - Sede Única
INSTITUCION EDUCATIVA ARROYO DE PIEDRA - SEDE PRINCIPAL
INSTITUCION EDUCATIVA CLEMENTE MANUEL ZABAL - Sede Única
INSTITUCION EDUCATIVA PUERTO REY - Sede Única
INSTITUCION EDUCATIVA ACISCLO DE AVILA - Sede Única
INSTITUCION EDUCATIVA POLITECNICO DEL POZON - Sede Única
INSTITUCION EDUCATIVA MARIA AUXILIADORA - Sede Única
INSTITUCION EDUCATIVA LAS GAVIOTAS - Sede Única
INSTITUCION EDUCATIVA JOSE DE LA VEGA - Sede Única
INSTITUCION EDUCATIVA NUEVA ESPERANZA ARROYO GRANDE - Sede Única</t>
  </si>
  <si>
    <t>No se programo para la vigencia</t>
  </si>
  <si>
    <r>
      <t xml:space="preserve">ASISTENCIA TÉCNICA A INSTITUCIONES EDUCATIVAS OFICIALES 
OBJETIVO: Brindar orientaciones para la construcción de los Planes Instituciones de Lectura, Escritura y Oralidad  “PILEO”, a  Bibliotecarios Escolares y Docentes que apoyan a la Biblioteca Escolar.  participantes :
ESCUELA NORMAL SUPERIOR DE CARTAGENA DE INDIAS 
MADRE LAURA 
CASD MANUELA BELTRÁN 
NUESTRO ESFUERZO 
SAN FELIPE NERI 
GABRIEL GARCÍA MÁRQUEZ 
FUNDACIÓN PIES DESCALZOS VILLAS DE ARANJUEZ 
JUAN JOSÉ NIETO 
FE Y ALEGRÍA LAS AMÉRICAS 
NUESTRA SEÑORA DEL CARMEN 
ETNOEDUCATIVA PEDRO ROMERO 
MARÍA REINA 
PROMOCIÓN SOCIAL 
REPÚBLICA DEL LÍBANO 
VILLA ESTRELLA 
MADRE GABRIELA DE SAN MARTÍN 
CLEMENTE MANUEL ZABALA 
AMBIENTALISTA DE CARTAGENA 
CIUDADELA 2000 
JUAN JOSÉ NIETO 
20 DE JULIO 
PROMOCIÓN SOCIAL 
JHON F. KENNEDY 
SOLEDAD ACOSTA DE SAMPER 
REPÚBLICA DE ARGENTINA 
FE Y ALEGRÍA EL PROGRESO 
TIERRA BOMBA 
SAN JOSÉ CAÑO DEL ORO 
NUEVA ESPERANZA DE ARROYO GRANDE 
TÉCNICA DE PASACABALLOS 
BAYUNCA 
LICEO DE BOLÍVAR 
JOSE DE LA VEGA 
SANTA MARÍA 
</t>
    </r>
    <r>
      <rPr>
        <b/>
        <sz val="11"/>
        <color theme="1"/>
        <rFont val="Calibri"/>
        <family val="2"/>
      </rPr>
      <t>Instituciones que presentaron pileo:</t>
    </r>
    <r>
      <rPr>
        <sz val="11"/>
        <color theme="1"/>
        <rFont val="Calibri"/>
        <family val="2"/>
      </rPr>
      <t xml:space="preserve">
Olga González Arraut 
Fundación Pies Descalzos 
Nuestro Esfuerzo 
Valores Unidos 
Politécnico del Pozón 
Fe y Alegría Las Américas 
Playas de Acapulco 
Jorge Artel 
Fundación Pies Descalzos Villas de Aranjuez 
José Manuel Rodriguez Torices-INEM 
Bertha Gedeón de Baladi 
Promoción Social 
Jhon F. Kennedy 
Fe y Alegría El Progreso 
</t>
    </r>
  </si>
  <si>
    <t xml:space="preserve">Realización de la Feria Distrital de Radio Escolar. 
Asistencia de 23 Instituciones Educativas :
Escuela Normal Superior de Cartagena de Indias 
CASD Manuela Beltrán 
Alberto Elías Fernández Baena 
 Madre Laura 
Fernando de la Vega 
Fulgencio Lequerica Vélez 
Fredonia 
Fe y Alegría Las Américas 
Gabriel García Márquez 
Villa estrella 
Madre Gabriela de San Martín 
Nuestro Esfuerzo 
Las Gaviotas 
Bertha Gedeón de Baladi 
San Francisco de Asís 
Promoción Social de Cartagena 
Luis Carlos López 
John F Kennedy 
José Manuel Rodriguez Torices “INEM” 
Soledad Acosta de Samper 
República de Argentina 
Juan José Nieto 
Manzanillo del Mar 
</t>
  </si>
  <si>
    <t>Se asistieron técnicamente  a11 instituciones educativas en Referentes técnicos de educación inicial y preescolar incorporados en PEI de Instituciones Educativas que ofertan los grados prejardín, jardín y transición:
IE Politécnico
IE Camilo Torres
IE Clemente Zabala
IE María Auxiliadora
IE Ararca
IE Liceo Bolívar
IE Soledad Román
IE Manuela Vergara de Curi
IE San Francisco de Asís
IE San lucas
IE Isla Fuerte</t>
  </si>
  <si>
    <t xml:space="preserve">La etapa de existencia se da en varias fases:
Fase 1: convocatoria a participar en el programa y registrar sus experiencias. Anexo 1
Fase 2: visita a la I.E y entrevista con el Rector Anexo 2, En esta fase  se definen las 13 experiencias significativas detallas según el Plan de apoyo al mejoramiento de la SED (PAM) así: seis (6) I.E Rurales y siete (7) I.E Urbanas.
INSTITUCIONES  EDUCATIVAS RURALES
1. Pontezuela
2. Arroyo de Piedra
3. Manzanillo del mar
4. Arroyo de las canoas
5. La Boquilla
6. Arroyo de Piedra
INSTITUCIONES  EDUCATIVAS URBANAS
1. María Reina , Sede SAC 7
2. Juan José Nieto
3. Soledad Román de Núñez
4. Mercedes Abrego sede Sectores Unidos
5. San Felipe Neri 
6. Bertha Gedeón de Baladí
7. Escuela Normal superior Cartagena de Indias
</t>
  </si>
  <si>
    <t>Se realiza trasferencia para adquisición de equipos radiofonicos en 16 instituciones :
Camilo Torres del Pozon, Politecnico del Pozon, valores unidos, Antonio Nariño, Leticia, Jorge Artel, Luis carlos Galan Sarmiento, Tierra Bomba, Republica del Libano, Tierra Baja, Isla fuerte, Ararca, Manuela Beltran, Pontezuela, Juan Jose Nieto, escuela Normal Superior</t>
  </si>
  <si>
    <t xml:space="preserve">• Realización de la Feria Distrital de Radio Escolar.
Asistencia de 23 Instituciones Educativas:
Escuela Normal Superior de Cartagena de Indias
CASD Manuela Beltrán
Alberto Elías Fernández Baena
 Madre Laura
Fernando de la Vega
Fulgencio Lequerica Vélez
Fredonia
Fe y Alegría Las Américas
Gabriel García Márquez
Villa estrella
Madre Gabriela de San Martín
Nuestro Esfuerzo
Las Gaviotas
Bertha Gedeón de Baladi
San Francisco de Asís
Promoción Social de Cartagena
Luis Carlos López
John F Kennedy
José Manuel Rodriguez Torices “INEM”
Soledad Acosta de Samper
República de Argentina
Juan José Nieto
Manzanillo del Mar
</t>
  </si>
  <si>
    <t xml:space="preserve">238 formados en saber disciplinar, pedaagogico y reflexivo asi: 152 maestros de la Institución educativa San Lucas, 61 docentes de la Institución Educativa camilo Torres y 25 docentes de primera infancia de diversas instituciones educativas. </t>
  </si>
  <si>
    <t>78  directivos docentes formados en Poder pedagogico y liderazgo docente por el ministerio de educación Nacional-MEN</t>
  </si>
  <si>
    <t>Foro educativo Distrial realizado con la participaci+on de 670 docntes y directivos.</t>
  </si>
  <si>
    <t>Se asistieron técnicamente  a10 instituciones educativas en el proceso de actualización de sus modelos pedagógicos y curriculares
I.E 20 DE JULIO, JONNY  LUNA GUERRERO
I.E MARIA CANO, JORGE IMBETT RODRIGUEZ
I.E DE FREDONIA, JORGE ELIECER ARROYO BERRIO
I.E ANTONIO NARIÑO, WILLIAN GIOVANNY BLANDON MOLINA
I.E PLAYAS DE ACAPULCO, MIRTA LUDOVICA NOWACKY GUTIERREZ
I.E FOCO ROJO, MIGUEL ANGEL CANTILLO FRANCO
I.E SANTA MARIA, FARYDE VALERIA PINILLA RODRIGUEZ
I.E REPUBLICA DEL LIBANO, RUTH MARIA ARELLANO VERGARA
I.E CIUDAD DE TUNJA, MONICA PATRICIA GONZALEZ VERGARA
I.E SAN FRANCISCO DE ASIS, HNA ELIZABETH CAÑATE ARAUJO
I.E SAN FELIPE NERI, ARMANDO BOJATO
19 instituciones asistidas en analisis y uso de pruebas saber co n tutores de programa PTAFI</t>
  </si>
  <si>
    <t>ALEX CABARCAS , LIVIS BARRIOS, ALVARO BLANQUICET</t>
  </si>
  <si>
    <t>ENITH GUZMAN - MAIRA DE LA HOZ</t>
  </si>
  <si>
    <t>HEIDI DEL CASTILLO
ALVARO BLANQUICETH</t>
  </si>
  <si>
    <t>ENITH GUZMAN LORA - JORGE MARIO AMARIS MORA Y LESTER GONZALEZ
MAYRA DE LA HOZ</t>
  </si>
  <si>
    <t>ENITH GUZMAN LORA - JORGE MARIO AMARIS MORA
MAYRA DE LA HOZ</t>
  </si>
  <si>
    <t>YONEIDA PUELLO
SANTIAGO GUZMAN</t>
  </si>
  <si>
    <t>REVISIÓN  A CARGO DE : HEIDI DEL CASTILLO BALLESTAS, PE LIDER DE MEJORAMIENTO CONTINUO DE LOS  EE</t>
  </si>
  <si>
    <t xml:space="preserve">Se di inicio al trabajo con las  10 IEO focalizadas con la fundación terpel  Programa Escuelas que aprenden.
1. Institución Educativa Fredonia.
2. Institución Educativa José de la Vega.
3. Institución Educativa José María Córdoba (Pasacaballos).
4. Institución Educativa Técnica Pasacaballos.
5. Institución Educativa Nuestra Señora del Buen Aire (Pasacaballos).
6. Institución Educativa Pies Descalzos (Villas de Aranjuez).
7. Institución Educativa Politécnico el Pozón.
8. Institución Educativa Rafael Núñez.
9. Institución Educativa Santa María.
10. Institución Educativa Soledad Acosta De Samper.
• Pendiente acciones con Empresarios por la educación proyecto CEPE; Emisión de circular para informar a las IEO que se estarán aplicando las pruebas 3° y 5° en IEO focalizadas
_ R epositorio de herramientas de gestión escolar.
</t>
  </si>
  <si>
    <t>Asistidas tecnicamente  en armonización de las prácticas curriculares  de educación inicial 9 :
1. IE JOSE MARIA CORDOBA DE PASACABALLOS.
2. IE REPUBLICA DEL LIBANO
3. IE NUESTRA SEÑORA DEL PERPETUO SOCORRO
4. IE DE TIERRA BOMBA
5. IE DE SANTA ANA
6. IE SAN JOSE CAÑO DEL ORO
7. IE DEL ARCHIPIELAGO DE SAN BERNARDO
8. IE ANTONIA SANTOS
9. IE GABRIEL GARCIA MARQUEZ
Celebraciíon del dia del niño en articulación con comfenalco y en el marco de esta celebración se realizón un congreso para niños y niñas en articulación con el DADIS
Dotadas por la sed 5 IEO:  Nueva esperanza de Arroyo grande, San felipe neri, Villas de aranjuez, Antonio Nariño y Mercedes Abrego.
Dotadas por el Ministerio de educación nacional: Villa estrella, Villas de aranjuez, Liceo de Bolivar, Maria auxiliadora, Santa Maria, Soledad roman de nuñez, Ararca, Republica del Libano y Jhon F kenedy.</t>
  </si>
  <si>
    <t xml:space="preserve">
En la presente vigencia 2025 , se  ha dado continuidad al  acompañamiento a las instituciones educativas  que en la vigencia 2024 , recibieron  asistencia tecnica en el proceso de transición del Proyecto Educativo Institucional (PEI) al Proyecto Etnoeducativo Comunitario (PEC), a continuacion se detallan los avances a la fecha :
• IE Puerto Rey:, Ararca y Luis felipe cabrera de baru La institución entregó el documento PEC para su revisión por parte de los profesionales de apoyo a la gestión en Etnoeducación. Actualmente, está en proceso de entrega de las actas de aprobación (Consejo Comunitario, Consejo Directivo y acta rectoral).
Una vez enviado el documento PEC junto con las actas requeridas, serán remitidos a la Secretaría de Educación Distrital. Posteriormente, los profesionales emitirán el concepto técnico. Si este resulta favorable y certifica el cumplimiento de los requisitos mínimos establecidos, el documento será enviado al área de Inspección y Vigilancia. Finalmente, se expedirá el acto administrativo mediante el cual la institución, previamente focalizada como etnoeducativa, será reconocida formalmente.
-Asistencia tecnica en el proceso de transición del Proyecto Educativo Institucional (PEI) al Proyecto Etnoeducativo Comunitario (PEC): Tierra bomba, Puerto rey, bayunca, luis felipe cabrera de baru, jose maria cordoba de pasacaballos, Buen aire y Tecnica de pasacaballos, tierra bomba, Leticia, caño del oro y ararca.
TRÁNSITO DE PEI A PEInC: en transito de PEI a proyecto etnoeducativo intercultural estan omaira sanches y Manuela vergara de curi.
Durante la presente vigencia (2025) , se da continuidad  al proceso de acompañamiento para la implementación de la Cátedra de Estudios Afrocolombianos (CEA) en   instituciones que recibieron acompañamiento en la vigencia 2024 :Fei alegria el progreso y maria cano y este año continuan : Las gaviotas, Foco rojo y Alberto elias fernandez baena.
A la fecha se ha atendido solo al fernandez baena las demas se atenderan para el tercer trimestre</t>
  </si>
  <si>
    <t xml:space="preserve">Transferencia de $701.012.000 recursos para financiar la inscripción del 100% de los estudiantes de IE oficiales para la realización de las pruebas saber 11 (ICFES)
10.309 estudiantes de jornada diurna y nocturna.
Se entregaron 180 reconocimientos en la noche de los mejores a estudiantes, docentes y experiencias significativas en varias categorias como : Pruebas saber (29), proyectos de impacto (23), Tecnologia e innovación (8), deportivos (13), Culturales (9), reconocimientos y homenaje (100).  
Se aplicaron 7931 simulacros a estudiantes de grado 11 de las 88 instituciones educativas oficiales </t>
  </si>
  <si>
    <t>Acompañamiento mediante asistencia técnica a 9 IEO focalizadas para la
implementación de la radio escolar: I.E. Casd Manuela Beltran, Politecnico del pozon, república del Libano,Antonio Nariño, Boquilla, Santa Ana, Nuestra señora del carmen y Tierra baja.</t>
  </si>
  <si>
    <t>Realización de encuentros distritales de lectura, escritura y oralidad
1. Actividades del programa SeLee “bastiones lúdicos de paz y literatura” con el aliado
Agencia para el desarrollo de la Cooperación Española:con la participacion de 12 instituciones educativas :Fundación cultura ambiental para la paz, foco rojo, Fulgencio lequerica velez, Gaviotas, Manuela Beltran, Manuela Vergara de Curi, Playas de Acapulco, Promosión social, Caño del oro, Soledad Roman de Nuñez, Tierra Bomba y Soledad Acosta de Samper.</t>
  </si>
  <si>
    <t>En articulación con la  Escuela de Gobierno y Liderazgo, en el marco del mes de la cartageneidad dio inicio al Curso Concurso Historia-Oratoria “Voces de la Cartageneidad”, una estrategia que busca fortalecer el sentido de pertenencia y el amor por la ciudad desde las aulas.
La primera etapa que consistió en el curso Preparatorio se llevó a cabo en la Fundación Universitaria Colombo Internacional (Unicolombo) y contó con la participación de 112 estudiantes de 63 Instituciones Educativas Oficiales del Distrito quienes reforzaron temas claves como:
1. Contexto histórico de Cartagena de Indias. (Periodos precolombino, conquista, colonia, independencia, república, siglo XX).
2. Símbolos de Cartagena
3. Bienes de interés cultural 
4. Fiestas y festejos
✅️Con esta iniciativa, el Distrito busca fomentar en los niños y niñas el conocimiento de su ciudad, sus raíces y manifestaciones culturales, promoviendo una identidad cartagenera sólida y consciente.</t>
  </si>
  <si>
    <t xml:space="preserve"> 131 Docentes  inscritos y 218 estudiantes  para formación en convenio con el SENA
Inscritos en Demanda Social (COMUNIDAD EN GENERAL)  
Programa de Formación Total Inscritos "Docentes 
(Estimado)"
ENGLISH DOES WORK - LEVEL 1  142  85
ENGLISH DOES WORK - LEVEL 2  18  11
ENGLISH DOES WORK - LEVEL 3  15  9
ENGLISH DOES WORK - LEVEL 4  8  5
ENGLISH DOES WORK - LEVEL 5  3  2
ENGLISH DOES WORK - LEVEL 6  11  7
ENGLISH DOES WORK - LEVEL 7  6  4
ENGLISH DOES WORK - LEVEL 8  7  4
ENGLISH DOES WORK - LEVEL 9  3  2
ENGLISH DOES WORK - LEVEL 10  5  3
TOTAL INSCRITOS - COMUNIDAD EN GENERAL 218  131
TOTAL INSCRITOS  - DOCENTES* Y ESTUDIANTES. - 302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</si>
</sst>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 #,##0;[Red]\-&quot;$&quot;\ #,##0"/>
    <numFmt numFmtId="42" formatCode="_-&quot;$&quot;\ * #,##0_-;\-&quot;$&quot;\ * #,##0_-;_-&quot;$&quot;\ * &quot;-&quot;_-;_-@_-"/>
    <numFmt numFmtId="43" formatCode="_-* #,##0.00_-;\-* #,##0.00_-;_-* &quot;-&quot;??_-;_-@_-"/>
    <numFmt numFmtId="164" formatCode="0.0%"/>
  </numFmts>
  <fonts count="86">
    <font>
      <sz val="11"/>
      <color theme="1"/>
      <name val="Calibri"/>
    </font>
    <font>
      <b/>
      <sz val="12"/>
      <color theme="1"/>
      <name val="Arial"/>
      <family val="2"/>
    </font>
    <font>
      <sz val="11"/>
      <name val="Calibri"/>
      <family val="2"/>
    </font>
    <font>
      <b/>
      <sz val="16"/>
      <color theme="1"/>
      <name val="Calibri"/>
      <family val="2"/>
    </font>
    <font>
      <b/>
      <sz val="12"/>
      <color theme="1"/>
      <name val="Calibri"/>
      <family val="2"/>
    </font>
    <font>
      <b/>
      <sz val="10"/>
      <color theme="1"/>
      <name val="Arial"/>
      <family val="2"/>
    </font>
    <font>
      <b/>
      <sz val="11"/>
      <color theme="1"/>
      <name val="Calibri"/>
      <family val="2"/>
    </font>
    <font>
      <b/>
      <sz val="11"/>
      <color rgb="FF003366"/>
      <name val="Arial"/>
      <family val="2"/>
    </font>
    <font>
      <sz val="11"/>
      <color rgb="FF1F497D"/>
      <name val="Calibri"/>
      <family val="2"/>
    </font>
    <font>
      <sz val="11"/>
      <color rgb="FF003366"/>
      <name val="Calibri"/>
      <family val="2"/>
    </font>
    <font>
      <sz val="10"/>
      <color theme="1"/>
      <name val="Arial"/>
      <family val="2"/>
    </font>
    <font>
      <sz val="14"/>
      <color rgb="FF1F497D"/>
      <name val="Calibri"/>
      <family val="2"/>
    </font>
    <font>
      <sz val="11"/>
      <color rgb="FFFF0000"/>
      <name val="Calibri"/>
      <family val="2"/>
    </font>
    <font>
      <b/>
      <sz val="11"/>
      <color rgb="FF003366"/>
      <name val="Calibri"/>
      <family val="2"/>
    </font>
    <font>
      <sz val="16"/>
      <color rgb="FF1F497D"/>
      <name val="Calibri"/>
      <family val="2"/>
    </font>
    <font>
      <b/>
      <sz val="10"/>
      <color theme="1"/>
      <name val="Calibri"/>
      <family val="2"/>
    </font>
    <font>
      <sz val="12"/>
      <color rgb="FF1F497D"/>
      <name val="Calibri"/>
      <family val="2"/>
    </font>
    <font>
      <sz val="10"/>
      <color rgb="FF000000"/>
      <name val="Arial"/>
      <family val="2"/>
    </font>
    <font>
      <b/>
      <sz val="12"/>
      <color rgb="FF003366"/>
      <name val="Calibri"/>
      <family val="2"/>
    </font>
    <font>
      <b/>
      <sz val="18"/>
      <color rgb="FF000000"/>
      <name val="Calibri"/>
      <family val="2"/>
    </font>
    <font>
      <b/>
      <sz val="20"/>
      <color rgb="FF000000"/>
      <name val="Calibri"/>
      <family val="2"/>
    </font>
    <font>
      <b/>
      <sz val="10"/>
      <color rgb="FF003366"/>
      <name val="Arial"/>
      <family val="2"/>
    </font>
    <font>
      <b/>
      <sz val="12"/>
      <color rgb="FF003366"/>
      <name val="Arial"/>
      <family val="2"/>
    </font>
    <font>
      <b/>
      <sz val="18"/>
      <color theme="1"/>
      <name val="Arial"/>
      <family val="2"/>
    </font>
    <font>
      <b/>
      <sz val="14"/>
      <color theme="1"/>
      <name val="Calibri"/>
      <family val="2"/>
    </font>
    <font>
      <b/>
      <sz val="8"/>
      <color theme="1"/>
      <name val="Arial"/>
      <family val="2"/>
    </font>
    <font>
      <sz val="11"/>
      <color theme="1"/>
      <name val="Arial"/>
      <family val="2"/>
    </font>
    <font>
      <b/>
      <sz val="11"/>
      <color rgb="FF1F497D"/>
      <name val="Calibri"/>
      <family val="2"/>
    </font>
    <font>
      <sz val="12"/>
      <color theme="1"/>
      <name val="Noto Sans Symbols"/>
    </font>
    <font>
      <b/>
      <sz val="20"/>
      <color rgb="FF000000"/>
      <name val="Arial"/>
      <family val="2"/>
    </font>
    <font>
      <b/>
      <sz val="9"/>
      <color theme="1"/>
      <name val="Calibri"/>
      <family val="2"/>
    </font>
    <font>
      <b/>
      <sz val="8"/>
      <color theme="1"/>
      <name val="Calibri"/>
      <family val="2"/>
    </font>
    <font>
      <sz val="9"/>
      <color theme="1"/>
      <name val="Calibri"/>
      <family val="2"/>
    </font>
    <font>
      <sz val="8"/>
      <color theme="1"/>
      <name val="Calibri"/>
      <family val="2"/>
    </font>
    <font>
      <sz val="11"/>
      <color theme="1"/>
      <name val="Calibri"/>
      <family val="2"/>
    </font>
    <font>
      <b/>
      <sz val="9"/>
      <color theme="1"/>
      <name val="Arial"/>
      <family val="2"/>
    </font>
    <font>
      <sz val="9"/>
      <color theme="1"/>
      <name val="Arial"/>
      <family val="2"/>
    </font>
    <font>
      <b/>
      <sz val="22"/>
      <color theme="1"/>
      <name val="Calibri"/>
      <family val="2"/>
    </font>
    <font>
      <sz val="22"/>
      <color theme="1"/>
      <name val="Calibri"/>
      <family val="2"/>
    </font>
    <font>
      <sz val="10"/>
      <color theme="1"/>
      <name val="Calibri"/>
      <family val="2"/>
    </font>
    <font>
      <b/>
      <sz val="18"/>
      <color theme="1"/>
      <name val="Calibri"/>
      <family val="2"/>
    </font>
    <font>
      <sz val="16"/>
      <color theme="1"/>
      <name val="Calibri"/>
      <family val="2"/>
    </font>
    <font>
      <sz val="11"/>
      <color theme="1"/>
      <name val="Calibri"/>
      <family val="2"/>
    </font>
    <font>
      <sz val="11"/>
      <color rgb="FF003366"/>
      <name val="Calibri"/>
      <family val="2"/>
    </font>
    <font>
      <b/>
      <sz val="10"/>
      <name val="Arial"/>
      <family val="2"/>
    </font>
    <font>
      <b/>
      <sz val="10"/>
      <color theme="0" tint="-0.499984740745262"/>
      <name val="Arial"/>
      <family val="2"/>
    </font>
    <font>
      <b/>
      <sz val="10"/>
      <color theme="1"/>
      <name val="Arial"/>
      <family val="2"/>
    </font>
    <font>
      <b/>
      <sz val="16"/>
      <color theme="1"/>
      <name val="Calibri"/>
      <family val="2"/>
    </font>
    <font>
      <b/>
      <sz val="12"/>
      <color theme="1"/>
      <name val="Arial"/>
      <family val="2"/>
    </font>
    <font>
      <sz val="12"/>
      <name val="Calibri"/>
      <family val="2"/>
    </font>
    <font>
      <sz val="16"/>
      <name val="Calibri"/>
      <family val="2"/>
    </font>
    <font>
      <b/>
      <sz val="16"/>
      <color rgb="FFFABF8F"/>
      <name val="Arial"/>
      <family val="2"/>
    </font>
    <font>
      <sz val="11"/>
      <color theme="1"/>
      <name val="Calibri"/>
      <family val="2"/>
    </font>
    <font>
      <sz val="8"/>
      <color indexed="10"/>
      <name val="MS Sans Serif"/>
      <family val="2"/>
    </font>
    <font>
      <b/>
      <sz val="9"/>
      <name val="Arial"/>
      <family val="2"/>
    </font>
    <font>
      <sz val="9"/>
      <name val="Arial"/>
      <family val="2"/>
    </font>
    <font>
      <sz val="9"/>
      <name val="Calibri"/>
      <family val="2"/>
    </font>
    <font>
      <b/>
      <sz val="9"/>
      <color rgb="FFFABF8F"/>
      <name val="Arial"/>
      <family val="2"/>
    </font>
    <font>
      <sz val="12"/>
      <color theme="1"/>
      <name val="Calibri"/>
      <family val="2"/>
    </font>
    <font>
      <sz val="11"/>
      <color theme="1"/>
      <name val="Calibri"/>
      <family val="2"/>
    </font>
    <font>
      <sz val="12"/>
      <color rgb="FF000000"/>
      <name val="Arial"/>
      <family val="2"/>
    </font>
    <font>
      <sz val="12"/>
      <color theme="1"/>
      <name val="Arial"/>
      <family val="2"/>
    </font>
    <font>
      <sz val="12"/>
      <color rgb="FF262626"/>
      <name val="Arial"/>
      <family val="2"/>
    </font>
    <font>
      <b/>
      <sz val="18"/>
      <color rgb="FF003366"/>
      <name val="Arial"/>
      <family val="2"/>
    </font>
    <font>
      <sz val="14"/>
      <color theme="1"/>
      <name val="Calibri"/>
      <family val="2"/>
    </font>
    <font>
      <sz val="14"/>
      <color rgb="FF003366"/>
      <name val="Calibri"/>
      <family val="2"/>
    </font>
    <font>
      <sz val="14"/>
      <color theme="1"/>
      <name val="Arial"/>
      <family val="2"/>
    </font>
    <font>
      <b/>
      <sz val="14"/>
      <name val="Calibri"/>
      <family val="2"/>
    </font>
    <font>
      <b/>
      <sz val="14"/>
      <color rgb="FF1F497D"/>
      <name val="Calibri"/>
      <family val="2"/>
    </font>
    <font>
      <sz val="14"/>
      <name val="Calibri"/>
      <family val="2"/>
    </font>
    <font>
      <b/>
      <sz val="14"/>
      <color rgb="FF003366"/>
      <name val="Arial"/>
      <family val="2"/>
    </font>
    <font>
      <b/>
      <sz val="14"/>
      <color theme="1"/>
      <name val="Arial"/>
      <family val="2"/>
    </font>
    <font>
      <b/>
      <sz val="14"/>
      <color theme="1"/>
      <name val="Calibri"/>
      <family val="2"/>
      <scheme val="major"/>
    </font>
    <font>
      <sz val="8"/>
      <name val="Calibri"/>
      <family val="2"/>
    </font>
    <font>
      <sz val="10"/>
      <name val="Calibri"/>
      <family val="2"/>
    </font>
    <font>
      <sz val="12"/>
      <color rgb="FFFF0000"/>
      <name val="Calibri"/>
      <family val="2"/>
    </font>
    <font>
      <sz val="12"/>
      <name val="Arial"/>
      <family val="2"/>
    </font>
    <font>
      <sz val="12"/>
      <color theme="1"/>
      <name val="Calibri"/>
      <family val="2"/>
      <scheme val="major"/>
    </font>
    <font>
      <sz val="12"/>
      <name val="Calibri"/>
      <family val="2"/>
      <scheme val="minor"/>
    </font>
    <font>
      <sz val="12"/>
      <color theme="1"/>
      <name val="Calibri"/>
      <family val="2"/>
      <scheme val="minor"/>
    </font>
    <font>
      <sz val="14"/>
      <color theme="1"/>
      <name val="Calibri"/>
      <family val="2"/>
      <scheme val="minor"/>
    </font>
    <font>
      <sz val="12"/>
      <color rgb="FF000000"/>
      <name val="Calibri"/>
      <family val="2"/>
      <scheme val="minor"/>
    </font>
    <font>
      <sz val="12"/>
      <name val="Calibri"/>
      <family val="2"/>
      <scheme val="major"/>
    </font>
    <font>
      <sz val="14"/>
      <color theme="1"/>
      <name val="Calibri"/>
      <family val="2"/>
      <scheme val="major"/>
    </font>
    <font>
      <sz val="12"/>
      <color rgb="FF000000"/>
      <name val="Calibri"/>
      <family val="2"/>
      <scheme val="major"/>
    </font>
    <font>
      <sz val="14"/>
      <name val="Arial"/>
      <family val="2"/>
    </font>
  </fonts>
  <fills count="37">
    <fill>
      <patternFill patternType="none"/>
    </fill>
    <fill>
      <patternFill patternType="gray125"/>
    </fill>
    <fill>
      <patternFill patternType="solid">
        <fgColor rgb="FFFFFF00"/>
        <bgColor rgb="FFFFFF00"/>
      </patternFill>
    </fill>
    <fill>
      <patternFill patternType="solid">
        <fgColor rgb="FF7F7F7F"/>
        <bgColor rgb="FF7F7F7F"/>
      </patternFill>
    </fill>
    <fill>
      <patternFill patternType="solid">
        <fgColor rgb="FFFABF8F"/>
        <bgColor rgb="FFFABF8F"/>
      </patternFill>
    </fill>
    <fill>
      <patternFill patternType="solid">
        <fgColor theme="0"/>
        <bgColor theme="0"/>
      </patternFill>
    </fill>
    <fill>
      <patternFill patternType="solid">
        <fgColor rgb="FFD8D8D8"/>
        <bgColor rgb="FFD8D8D8"/>
      </patternFill>
    </fill>
    <fill>
      <patternFill patternType="solid">
        <fgColor rgb="FF00B050"/>
        <bgColor rgb="FF00B050"/>
      </patternFill>
    </fill>
    <fill>
      <patternFill patternType="solid">
        <fgColor theme="4"/>
        <bgColor theme="4"/>
      </patternFill>
    </fill>
    <fill>
      <patternFill patternType="solid">
        <fgColor rgb="FFFFC000"/>
        <bgColor rgb="FFFFC000"/>
      </patternFill>
    </fill>
    <fill>
      <patternFill patternType="solid">
        <fgColor rgb="FFDBE5F1"/>
        <bgColor rgb="FFDBE5F1"/>
      </patternFill>
    </fill>
    <fill>
      <patternFill patternType="solid">
        <fgColor rgb="FFB8CCE4"/>
        <bgColor rgb="FFB8CCE4"/>
      </patternFill>
    </fill>
    <fill>
      <patternFill patternType="solid">
        <fgColor rgb="FFDAEEF3"/>
        <bgColor rgb="FFDAEEF3"/>
      </patternFill>
    </fill>
    <fill>
      <patternFill patternType="solid">
        <fgColor rgb="FFEEECE1"/>
        <bgColor rgb="FFEEECE1"/>
      </patternFill>
    </fill>
    <fill>
      <patternFill patternType="solid">
        <fgColor rgb="FFE5B8B7"/>
        <bgColor rgb="FFE5B8B7"/>
      </patternFill>
    </fill>
    <fill>
      <patternFill patternType="solid">
        <fgColor rgb="FFC6D9F0"/>
        <bgColor rgb="FFC6D9F0"/>
      </patternFill>
    </fill>
    <fill>
      <patternFill patternType="solid">
        <fgColor rgb="FFBFBFBF"/>
        <bgColor rgb="FFBFBFBF"/>
      </patternFill>
    </fill>
    <fill>
      <patternFill patternType="solid">
        <fgColor rgb="FFFFCC99"/>
        <bgColor rgb="FFFFCC99"/>
      </patternFill>
    </fill>
    <fill>
      <patternFill patternType="solid">
        <fgColor rgb="FFE36C09"/>
        <bgColor rgb="FFE36C09"/>
      </patternFill>
    </fill>
    <fill>
      <patternFill patternType="solid">
        <fgColor rgb="FFFBD4B4"/>
        <bgColor rgb="FFFBD4B4"/>
      </patternFill>
    </fill>
    <fill>
      <patternFill patternType="solid">
        <fgColor rgb="FFDDD9C3"/>
        <bgColor rgb="FFDDD9C3"/>
      </patternFill>
    </fill>
    <fill>
      <patternFill patternType="solid">
        <fgColor theme="4" tint="0.59999389629810485"/>
        <bgColor indexed="64"/>
      </patternFill>
    </fill>
    <fill>
      <patternFill patternType="solid">
        <fgColor rgb="FFE2EFDA"/>
        <bgColor indexed="64"/>
      </patternFill>
    </fill>
    <fill>
      <patternFill patternType="solid">
        <fgColor theme="2" tint="-4.9989318521683403E-2"/>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theme="9" tint="0.59999389629810485"/>
        <bgColor rgb="FFEEECE1"/>
      </patternFill>
    </fill>
    <fill>
      <patternFill patternType="solid">
        <fgColor theme="9" tint="0.59999389629810485"/>
        <bgColor indexed="64"/>
      </patternFill>
    </fill>
    <fill>
      <patternFill patternType="solid">
        <fgColor theme="9" tint="0.59999389629810485"/>
        <bgColor rgb="FFE5B8B7"/>
      </patternFill>
    </fill>
    <fill>
      <patternFill patternType="solid">
        <fgColor rgb="FFFFFF99"/>
        <bgColor indexed="64"/>
      </patternFill>
    </fill>
    <fill>
      <patternFill patternType="solid">
        <fgColor rgb="FFFFFF99"/>
        <bgColor theme="0"/>
      </patternFill>
    </fill>
    <fill>
      <patternFill patternType="solid">
        <fgColor theme="0" tint="-0.249977111117893"/>
        <bgColor indexed="64"/>
      </patternFill>
    </fill>
    <fill>
      <patternFill patternType="solid">
        <fgColor theme="0" tint="-0.249977111117893"/>
        <bgColor rgb="FFFBD4B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7" tint="0.39997558519241921"/>
        <bgColor theme="0"/>
      </patternFill>
    </fill>
    <fill>
      <patternFill patternType="solid">
        <fgColor theme="5" tint="0.79998168889431442"/>
        <bgColor indexed="64"/>
      </patternFill>
    </fill>
  </fills>
  <borders count="158">
    <border>
      <left/>
      <right/>
      <top/>
      <bottom/>
      <diagonal/>
    </border>
    <border>
      <left style="thin">
        <color rgb="FF000000"/>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style="thin">
        <color rgb="FF000000"/>
      </right>
      <top/>
      <bottom/>
      <diagonal/>
    </border>
    <border>
      <left style="medium">
        <color rgb="FF000000"/>
      </left>
      <right style="medium">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style="medium">
        <color rgb="FF000000"/>
      </left>
      <right style="medium">
        <color rgb="FF000000"/>
      </right>
      <top style="thin">
        <color rgb="FF000000"/>
      </top>
      <bottom/>
      <diagonal/>
    </border>
    <border>
      <left/>
      <right/>
      <top/>
      <bottom/>
      <diagonal/>
    </border>
    <border>
      <left style="medium">
        <color rgb="FF000000"/>
      </left>
      <right style="medium">
        <color rgb="FF000000"/>
      </right>
      <top/>
      <bottom style="medium">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style="medium">
        <color rgb="FF000000"/>
      </top>
      <bottom style="medium">
        <color rgb="FF00000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indexed="64"/>
      </bottom>
      <diagonal/>
    </border>
    <border>
      <left/>
      <right style="medium">
        <color indexed="64"/>
      </right>
      <top/>
      <bottom/>
      <diagonal/>
    </border>
    <border>
      <left style="medium">
        <color indexed="64"/>
      </left>
      <right/>
      <top/>
      <bottom/>
      <diagonal/>
    </border>
    <border>
      <left style="thin">
        <color indexed="64"/>
      </left>
      <right/>
      <top/>
      <bottom style="medium">
        <color indexed="64"/>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indexed="64"/>
      </right>
      <top/>
      <bottom style="thin">
        <color rgb="FF000000"/>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style="thin">
        <color rgb="FF000000"/>
      </top>
      <bottom/>
      <diagonal/>
    </border>
    <border>
      <left style="thin">
        <color indexed="64"/>
      </left>
      <right/>
      <top style="thin">
        <color indexed="64"/>
      </top>
      <bottom/>
      <diagonal/>
    </border>
    <border>
      <left/>
      <right style="thin">
        <color rgb="FF000000"/>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rgb="FF000000"/>
      </bottom>
      <diagonal/>
    </border>
    <border>
      <left style="thin">
        <color rgb="FF000000"/>
      </left>
      <right/>
      <top style="thin">
        <color indexed="64"/>
      </top>
      <bottom/>
      <diagonal/>
    </border>
    <border>
      <left/>
      <right style="medium">
        <color rgb="FF000000"/>
      </right>
      <top/>
      <bottom style="thin">
        <color rgb="FF000000"/>
      </bottom>
      <diagonal/>
    </border>
    <border>
      <left style="thin">
        <color rgb="FF000000"/>
      </left>
      <right style="thin">
        <color indexed="64"/>
      </right>
      <top/>
      <bottom style="thin">
        <color indexed="64"/>
      </bottom>
      <diagonal/>
    </border>
    <border>
      <left/>
      <right/>
      <top style="thin">
        <color indexed="64"/>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rgb="FF000000"/>
      </top>
      <bottom style="thin">
        <color rgb="FF000000"/>
      </bottom>
      <diagonal/>
    </border>
    <border>
      <left/>
      <right style="thin">
        <color rgb="FF000000"/>
      </right>
      <top/>
      <bottom style="thin">
        <color indexed="64"/>
      </bottom>
      <diagonal/>
    </border>
    <border>
      <left style="thin">
        <color indexed="64"/>
      </left>
      <right/>
      <top style="thin">
        <color rgb="FF000000"/>
      </top>
      <bottom/>
      <diagonal/>
    </border>
    <border>
      <left style="thin">
        <color rgb="FF000000"/>
      </left>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right style="medium">
        <color rgb="FF000000"/>
      </right>
      <top/>
      <bottom/>
      <diagonal/>
    </border>
    <border>
      <left style="medium">
        <color indexed="64"/>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top style="thin">
        <color indexed="64"/>
      </top>
      <bottom/>
      <diagonal/>
    </border>
  </borders>
  <cellStyleXfs count="5">
    <xf numFmtId="0" fontId="0" fillId="0" borderId="0"/>
    <xf numFmtId="42" fontId="34" fillId="0" borderId="0" applyFont="0" applyFill="0" applyBorder="0" applyAlignment="0" applyProtection="0"/>
    <xf numFmtId="43" fontId="52" fillId="0" borderId="0" applyFont="0" applyFill="0" applyBorder="0" applyAlignment="0" applyProtection="0"/>
    <xf numFmtId="0" fontId="53" fillId="0" borderId="80" applyNumberFormat="0" applyFill="0" applyBorder="0" applyAlignment="0" applyProtection="0"/>
    <xf numFmtId="9" fontId="59" fillId="0" borderId="0" applyFont="0" applyFill="0" applyBorder="0" applyAlignment="0" applyProtection="0"/>
  </cellStyleXfs>
  <cellXfs count="1079">
    <xf numFmtId="0" fontId="0" fillId="0" borderId="0" xfId="0"/>
    <xf numFmtId="0" fontId="0" fillId="0" borderId="0" xfId="0" applyAlignment="1">
      <alignment horizontal="center"/>
    </xf>
    <xf numFmtId="0" fontId="1" fillId="5" borderId="10" xfId="0" applyFont="1" applyFill="1" applyBorder="1" applyAlignment="1">
      <alignment vertical="center" wrapText="1"/>
    </xf>
    <xf numFmtId="0" fontId="6" fillId="0" borderId="0" xfId="0" applyFont="1" applyAlignment="1">
      <alignment horizontal="center" vertical="center"/>
    </xf>
    <xf numFmtId="0" fontId="0" fillId="0" borderId="20" xfId="0" applyBorder="1" applyAlignment="1">
      <alignment horizontal="center" vertical="center"/>
    </xf>
    <xf numFmtId="0" fontId="8" fillId="0" borderId="9" xfId="0" applyFont="1" applyBorder="1" applyAlignment="1">
      <alignment horizontal="left" vertical="center" wrapText="1"/>
    </xf>
    <xf numFmtId="0" fontId="8" fillId="0" borderId="2" xfId="0" applyFont="1" applyBorder="1" applyAlignment="1">
      <alignment horizontal="center" vertical="center" wrapText="1"/>
    </xf>
    <xf numFmtId="0" fontId="9" fillId="0" borderId="11" xfId="0" applyFont="1" applyBorder="1" applyAlignment="1">
      <alignment horizontal="left" vertical="center" wrapText="1"/>
    </xf>
    <xf numFmtId="0" fontId="10" fillId="0" borderId="9" xfId="0" applyFont="1" applyBorder="1" applyAlignment="1">
      <alignment horizontal="left" vertical="center" wrapText="1"/>
    </xf>
    <xf numFmtId="9" fontId="10" fillId="0" borderId="9"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vertical="top"/>
    </xf>
    <xf numFmtId="0" fontId="10" fillId="0" borderId="40"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38" xfId="0" applyFont="1" applyBorder="1" applyAlignment="1">
      <alignment horizontal="center" vertical="center"/>
    </xf>
    <xf numFmtId="0" fontId="8" fillId="0" borderId="20" xfId="0" applyFont="1" applyBorder="1" applyAlignment="1">
      <alignment horizontal="center" vertical="center"/>
    </xf>
    <xf numFmtId="0" fontId="8" fillId="12" borderId="42" xfId="0" applyFont="1" applyFill="1" applyBorder="1" applyAlignment="1">
      <alignment horizontal="center" vertical="center"/>
    </xf>
    <xf numFmtId="0" fontId="8" fillId="0" borderId="43" xfId="0" applyFont="1" applyBorder="1" applyAlignment="1">
      <alignment horizontal="center" vertical="center"/>
    </xf>
    <xf numFmtId="0" fontId="8" fillId="0" borderId="9" xfId="0" applyFont="1" applyBorder="1" applyAlignment="1">
      <alignment horizontal="center" vertical="center"/>
    </xf>
    <xf numFmtId="0" fontId="9" fillId="0" borderId="4" xfId="0" applyFont="1" applyBorder="1" applyAlignment="1">
      <alignment horizontal="left"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0" fontId="8" fillId="12" borderId="41" xfId="0" applyFont="1" applyFill="1" applyBorder="1" applyAlignment="1">
      <alignment horizontal="center" vertical="center"/>
    </xf>
    <xf numFmtId="9" fontId="9" fillId="0" borderId="9" xfId="0" applyNumberFormat="1" applyFont="1" applyBorder="1" applyAlignment="1">
      <alignment horizontal="center" vertical="center" wrapText="1"/>
    </xf>
    <xf numFmtId="0" fontId="0" fillId="0" borderId="30" xfId="0" applyBorder="1" applyAlignment="1">
      <alignment horizontal="center" vertical="center"/>
    </xf>
    <xf numFmtId="0" fontId="13" fillId="13" borderId="44" xfId="0" applyFont="1" applyFill="1" applyBorder="1" applyAlignment="1">
      <alignment vertical="top" wrapText="1"/>
    </xf>
    <xf numFmtId="0" fontId="13" fillId="13" borderId="45" xfId="0" applyFont="1" applyFill="1" applyBorder="1" applyAlignment="1">
      <alignment vertical="top" wrapText="1"/>
    </xf>
    <xf numFmtId="0" fontId="13" fillId="13" borderId="10" xfId="0" applyFont="1" applyFill="1" applyBorder="1" applyAlignment="1">
      <alignment vertical="top" wrapText="1"/>
    </xf>
    <xf numFmtId="0" fontId="13" fillId="13" borderId="46" xfId="0" applyFont="1" applyFill="1" applyBorder="1" applyAlignment="1">
      <alignment horizontal="left" vertical="center" wrapText="1"/>
    </xf>
    <xf numFmtId="0" fontId="13" fillId="13" borderId="45" xfId="0" applyFont="1" applyFill="1" applyBorder="1" applyAlignment="1">
      <alignment horizontal="left" vertical="center" wrapText="1"/>
    </xf>
    <xf numFmtId="9" fontId="13" fillId="13" borderId="9" xfId="0" applyNumberFormat="1" applyFont="1" applyFill="1" applyBorder="1" applyAlignment="1">
      <alignment horizontal="center" vertical="center" wrapText="1"/>
    </xf>
    <xf numFmtId="9" fontId="6" fillId="14" borderId="9" xfId="0" applyNumberFormat="1" applyFont="1" applyFill="1" applyBorder="1" applyAlignment="1">
      <alignment horizontal="center" vertical="center" wrapText="1"/>
    </xf>
    <xf numFmtId="0" fontId="9" fillId="0" borderId="43" xfId="0" applyFont="1" applyBorder="1" applyAlignment="1">
      <alignment horizontal="left" vertical="center" wrapText="1"/>
    </xf>
    <xf numFmtId="0" fontId="9" fillId="0" borderId="2" xfId="0" applyFont="1" applyBorder="1" applyAlignment="1">
      <alignment horizontal="center" vertical="center" wrapText="1"/>
    </xf>
    <xf numFmtId="0" fontId="8" fillId="11" borderId="41" xfId="0" applyFont="1" applyFill="1" applyBorder="1" applyAlignment="1">
      <alignment horizontal="center" vertical="center"/>
    </xf>
    <xf numFmtId="0" fontId="8" fillId="0" borderId="1" xfId="0" applyFont="1" applyBorder="1" applyAlignment="1">
      <alignment horizontal="center" vertical="center"/>
    </xf>
    <xf numFmtId="0" fontId="9" fillId="0" borderId="9" xfId="0" applyFont="1" applyBorder="1" applyAlignment="1">
      <alignment vertical="top" wrapText="1"/>
    </xf>
    <xf numFmtId="0" fontId="13" fillId="13" borderId="49" xfId="0" applyFont="1" applyFill="1" applyBorder="1" applyAlignment="1">
      <alignment vertical="top" wrapText="1"/>
    </xf>
    <xf numFmtId="0" fontId="9" fillId="0" borderId="9" xfId="0" applyFont="1" applyBorder="1" applyAlignment="1">
      <alignment horizontal="left" vertical="center" wrapText="1"/>
    </xf>
    <xf numFmtId="0" fontId="9" fillId="0" borderId="2" xfId="0" applyFont="1" applyBorder="1" applyAlignment="1">
      <alignment horizontal="left" vertical="center" wrapText="1"/>
    </xf>
    <xf numFmtId="0" fontId="9" fillId="0" borderId="4" xfId="0" applyFont="1" applyBorder="1" applyAlignment="1">
      <alignment horizontal="center" vertical="center" wrapText="1"/>
    </xf>
    <xf numFmtId="0" fontId="0" fillId="0" borderId="11" xfId="0" applyBorder="1" applyAlignment="1">
      <alignment horizontal="center" vertical="center" wrapText="1"/>
    </xf>
    <xf numFmtId="0" fontId="9" fillId="11" borderId="41" xfId="0" applyFont="1" applyFill="1" applyBorder="1" applyAlignment="1">
      <alignment horizontal="center" vertical="center" wrapText="1"/>
    </xf>
    <xf numFmtId="0" fontId="9" fillId="0" borderId="38" xfId="0" applyFont="1" applyBorder="1" applyAlignment="1">
      <alignment horizontal="center" vertical="center" wrapText="1"/>
    </xf>
    <xf numFmtId="0" fontId="9" fillId="0" borderId="20" xfId="0" applyFont="1" applyBorder="1" applyAlignment="1">
      <alignment horizontal="center" vertical="center" wrapText="1"/>
    </xf>
    <xf numFmtId="0" fontId="9" fillId="12" borderId="42" xfId="0" applyFont="1" applyFill="1" applyBorder="1" applyAlignment="1">
      <alignment horizontal="center" vertical="center" wrapText="1"/>
    </xf>
    <xf numFmtId="0" fontId="9" fillId="0" borderId="43" xfId="0" applyFont="1" applyBorder="1" applyAlignment="1">
      <alignment horizontal="center" vertical="center" wrapText="1"/>
    </xf>
    <xf numFmtId="0" fontId="9" fillId="12" borderId="41" xfId="0" applyFont="1" applyFill="1" applyBorder="1" applyAlignment="1">
      <alignment horizontal="center" vertical="center" wrapText="1"/>
    </xf>
    <xf numFmtId="9" fontId="9" fillId="0" borderId="47" xfId="0" applyNumberFormat="1" applyFont="1" applyBorder="1" applyAlignment="1">
      <alignment horizontal="center" vertical="center" wrapText="1"/>
    </xf>
    <xf numFmtId="0" fontId="9" fillId="0" borderId="40" xfId="0" applyFont="1" applyBorder="1" applyAlignment="1">
      <alignment horizontal="left" vertical="center" wrapText="1"/>
    </xf>
    <xf numFmtId="9" fontId="18" fillId="13" borderId="9" xfId="0" applyNumberFormat="1" applyFont="1" applyFill="1" applyBorder="1" applyAlignment="1">
      <alignment horizontal="center" vertical="center" wrapText="1"/>
    </xf>
    <xf numFmtId="9" fontId="4" fillId="14" borderId="9" xfId="0" applyNumberFormat="1" applyFont="1" applyFill="1" applyBorder="1" applyAlignment="1">
      <alignment horizontal="center" vertical="center" wrapText="1"/>
    </xf>
    <xf numFmtId="0" fontId="0" fillId="0" borderId="43" xfId="0" applyBorder="1"/>
    <xf numFmtId="9" fontId="19" fillId="14" borderId="9" xfId="0" applyNumberFormat="1" applyFont="1" applyFill="1" applyBorder="1" applyAlignment="1">
      <alignment horizontal="center" vertical="center" wrapText="1"/>
    </xf>
    <xf numFmtId="1" fontId="9" fillId="11" borderId="42" xfId="0" applyNumberFormat="1" applyFont="1" applyFill="1" applyBorder="1" applyAlignment="1">
      <alignment horizontal="center" vertical="center" wrapText="1"/>
    </xf>
    <xf numFmtId="1" fontId="9" fillId="0" borderId="43" xfId="0" applyNumberFormat="1" applyFont="1" applyBorder="1" applyAlignment="1">
      <alignment horizontal="center" vertical="center" wrapText="1"/>
    </xf>
    <xf numFmtId="1" fontId="9" fillId="0" borderId="9" xfId="0" applyNumberFormat="1" applyFont="1" applyBorder="1" applyAlignment="1">
      <alignment horizontal="center" vertical="center" wrapText="1"/>
    </xf>
    <xf numFmtId="0" fontId="8" fillId="0" borderId="11" xfId="0" applyFont="1" applyBorder="1" applyAlignment="1">
      <alignment horizontal="center" vertical="center" wrapText="1"/>
    </xf>
    <xf numFmtId="1" fontId="9" fillId="11" borderId="41" xfId="0" applyNumberFormat="1" applyFont="1" applyFill="1" applyBorder="1" applyAlignment="1">
      <alignment horizontal="center" vertical="center" wrapText="1"/>
    </xf>
    <xf numFmtId="0" fontId="0" fillId="0" borderId="30" xfId="0" applyBorder="1"/>
    <xf numFmtId="0" fontId="8" fillId="11" borderId="42" xfId="0" applyFont="1" applyFill="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9" fontId="4" fillId="14" borderId="53" xfId="0" applyNumberFormat="1" applyFont="1" applyFill="1" applyBorder="1" applyAlignment="1">
      <alignment horizontal="center" vertical="center" wrapText="1"/>
    </xf>
    <xf numFmtId="0" fontId="9" fillId="11" borderId="42" xfId="0" applyFont="1" applyFill="1" applyBorder="1" applyAlignment="1">
      <alignment horizontal="center" vertical="center" wrapText="1"/>
    </xf>
    <xf numFmtId="0" fontId="6" fillId="0" borderId="0" xfId="0" applyFont="1"/>
    <xf numFmtId="0" fontId="13" fillId="13" borderId="45" xfId="0" applyFont="1" applyFill="1" applyBorder="1" applyAlignment="1">
      <alignment vertical="center" wrapText="1"/>
    </xf>
    <xf numFmtId="0" fontId="0" fillId="0" borderId="11" xfId="0" applyBorder="1" applyAlignment="1">
      <alignment vertical="center" wrapText="1"/>
    </xf>
    <xf numFmtId="0" fontId="0" fillId="0" borderId="20" xfId="0" applyBorder="1" applyAlignment="1">
      <alignment vertical="center" wrapText="1"/>
    </xf>
    <xf numFmtId="0" fontId="27" fillId="13" borderId="53" xfId="0" applyFont="1" applyFill="1" applyBorder="1" applyAlignment="1">
      <alignment vertical="center" wrapText="1"/>
    </xf>
    <xf numFmtId="0" fontId="0" fillId="0" borderId="9" xfId="0" applyBorder="1" applyAlignment="1">
      <alignment horizontal="center"/>
    </xf>
    <xf numFmtId="0" fontId="0" fillId="0" borderId="0" xfId="0" applyAlignment="1">
      <alignment horizontal="center" vertical="center"/>
    </xf>
    <xf numFmtId="0" fontId="0" fillId="0" borderId="0" xfId="0" applyAlignment="1">
      <alignment wrapText="1"/>
    </xf>
    <xf numFmtId="0" fontId="15" fillId="0" borderId="9" xfId="0" applyFont="1" applyBorder="1" applyAlignment="1">
      <alignment horizontal="center" vertical="center" wrapText="1"/>
    </xf>
    <xf numFmtId="0" fontId="30" fillId="0" borderId="40" xfId="0" applyFont="1" applyBorder="1" applyAlignment="1">
      <alignment horizontal="center" vertical="center" wrapText="1"/>
    </xf>
    <xf numFmtId="0" fontId="31" fillId="19" borderId="9" xfId="0" applyFont="1" applyFill="1" applyBorder="1" applyAlignment="1">
      <alignment horizontal="center" vertical="center" wrapText="1"/>
    </xf>
    <xf numFmtId="0" fontId="31" fillId="0" borderId="0" xfId="0" applyFont="1" applyAlignment="1">
      <alignment horizontal="center" vertical="center" wrapText="1"/>
    </xf>
    <xf numFmtId="0" fontId="32" fillId="0" borderId="9" xfId="0" applyFont="1" applyBorder="1"/>
    <xf numFmtId="9" fontId="32" fillId="0" borderId="40" xfId="0" applyNumberFormat="1" applyFont="1" applyBorder="1" applyAlignment="1">
      <alignment horizontal="center" vertical="center"/>
    </xf>
    <xf numFmtId="164" fontId="32" fillId="0" borderId="9" xfId="0" applyNumberFormat="1" applyFont="1" applyBorder="1" applyAlignment="1">
      <alignment horizontal="center"/>
    </xf>
    <xf numFmtId="164" fontId="32" fillId="0" borderId="0" xfId="0" applyNumberFormat="1" applyFont="1" applyAlignment="1">
      <alignment horizontal="center"/>
    </xf>
    <xf numFmtId="0" fontId="30" fillId="0" borderId="9" xfId="0" applyFont="1" applyBorder="1" applyAlignment="1">
      <alignment horizontal="center"/>
    </xf>
    <xf numFmtId="9" fontId="32" fillId="5" borderId="62" xfId="0" applyNumberFormat="1" applyFont="1" applyFill="1" applyBorder="1" applyAlignment="1">
      <alignment horizontal="center" vertical="center"/>
    </xf>
    <xf numFmtId="164" fontId="32" fillId="0" borderId="9" xfId="0" applyNumberFormat="1" applyFont="1" applyBorder="1" applyAlignment="1">
      <alignment horizontal="center" vertical="center"/>
    </xf>
    <xf numFmtId="9" fontId="32" fillId="0" borderId="9" xfId="0" applyNumberFormat="1" applyFont="1" applyBorder="1" applyAlignment="1">
      <alignment horizontal="center" vertical="center"/>
    </xf>
    <xf numFmtId="9" fontId="32" fillId="0" borderId="30" xfId="0" applyNumberFormat="1" applyFont="1" applyBorder="1" applyAlignment="1">
      <alignment horizontal="center" vertical="center"/>
    </xf>
    <xf numFmtId="0" fontId="0" fillId="5" borderId="10" xfId="0" applyFill="1" applyBorder="1"/>
    <xf numFmtId="0" fontId="30" fillId="0" borderId="9" xfId="0" applyFont="1" applyBorder="1" applyAlignment="1">
      <alignment horizontal="center" vertical="center" wrapText="1"/>
    </xf>
    <xf numFmtId="9" fontId="32" fillId="0" borderId="9" xfId="0" applyNumberFormat="1" applyFont="1" applyBorder="1" applyAlignment="1">
      <alignment horizontal="center"/>
    </xf>
    <xf numFmtId="0" fontId="10" fillId="0" borderId="0" xfId="0" applyFont="1"/>
    <xf numFmtId="0" fontId="35" fillId="0" borderId="0" xfId="0" applyFont="1" applyAlignment="1">
      <alignment horizontal="left" vertical="center"/>
    </xf>
    <xf numFmtId="0" fontId="36" fillId="0" borderId="0" xfId="0" applyFont="1"/>
    <xf numFmtId="0" fontId="36" fillId="0" borderId="0" xfId="0" applyFont="1" applyAlignment="1">
      <alignment horizontal="left" vertical="center"/>
    </xf>
    <xf numFmtId="0" fontId="36" fillId="0" borderId="0" xfId="0" applyFont="1" applyAlignment="1">
      <alignment horizontal="left"/>
    </xf>
    <xf numFmtId="0" fontId="38" fillId="0" borderId="0" xfId="0" applyFont="1" applyAlignment="1">
      <alignment vertical="center" textRotation="90"/>
    </xf>
    <xf numFmtId="0" fontId="39" fillId="0" borderId="0" xfId="0" applyFont="1"/>
    <xf numFmtId="9" fontId="39" fillId="20" borderId="9" xfId="0" applyNumberFormat="1" applyFont="1" applyFill="1" applyBorder="1" applyAlignment="1">
      <alignment horizontal="center" vertical="center"/>
    </xf>
    <xf numFmtId="164" fontId="39" fillId="0" borderId="9" xfId="0" applyNumberFormat="1" applyFont="1" applyBorder="1" applyAlignment="1">
      <alignment horizontal="center" vertical="center"/>
    </xf>
    <xf numFmtId="0" fontId="39" fillId="0" borderId="0" xfId="0" applyFont="1" applyAlignment="1">
      <alignment horizontal="center" vertical="center"/>
    </xf>
    <xf numFmtId="0" fontId="40" fillId="0" borderId="0" xfId="0" applyFont="1" applyAlignment="1">
      <alignment vertical="center"/>
    </xf>
    <xf numFmtId="0" fontId="12" fillId="11" borderId="50" xfId="0" applyFont="1" applyFill="1" applyBorder="1" applyAlignment="1">
      <alignment horizontal="center" vertical="center"/>
    </xf>
    <xf numFmtId="0" fontId="42" fillId="0" borderId="11" xfId="0" applyFont="1" applyBorder="1" applyAlignment="1">
      <alignment horizontal="left" vertical="center" wrapText="1"/>
    </xf>
    <xf numFmtId="0" fontId="42" fillId="0" borderId="2" xfId="0" applyFont="1" applyBorder="1" applyAlignment="1">
      <alignment horizontal="left" vertical="center" wrapText="1"/>
    </xf>
    <xf numFmtId="0" fontId="8" fillId="11" borderId="48" xfId="0" applyFont="1" applyFill="1" applyBorder="1" applyAlignment="1">
      <alignment horizontal="center" vertical="center"/>
    </xf>
    <xf numFmtId="0" fontId="8" fillId="12" borderId="84" xfId="0" applyFont="1" applyFill="1" applyBorder="1" applyAlignment="1">
      <alignment horizontal="center" vertical="center"/>
    </xf>
    <xf numFmtId="0" fontId="8" fillId="12" borderId="85" xfId="0" applyFont="1" applyFill="1" applyBorder="1" applyAlignment="1">
      <alignment horizontal="center" vertical="center"/>
    </xf>
    <xf numFmtId="0" fontId="0" fillId="0" borderId="86" xfId="0" applyBorder="1"/>
    <xf numFmtId="0" fontId="0" fillId="0" borderId="88" xfId="0" applyBorder="1"/>
    <xf numFmtId="0" fontId="0" fillId="0" borderId="89" xfId="0" applyBorder="1"/>
    <xf numFmtId="0" fontId="0" fillId="0" borderId="91" xfId="0" applyBorder="1"/>
    <xf numFmtId="0" fontId="30" fillId="0" borderId="0" xfId="0" applyFont="1" applyAlignment="1">
      <alignment horizontal="center" vertical="center"/>
    </xf>
    <xf numFmtId="9" fontId="9" fillId="0" borderId="68" xfId="0" applyNumberFormat="1" applyFont="1" applyBorder="1" applyAlignment="1">
      <alignment horizontal="center" vertical="center" wrapText="1"/>
    </xf>
    <xf numFmtId="9" fontId="9" fillId="0" borderId="62" xfId="0" applyNumberFormat="1" applyFont="1" applyBorder="1" applyAlignment="1">
      <alignment horizontal="center" vertical="center" wrapText="1"/>
    </xf>
    <xf numFmtId="0" fontId="9" fillId="0" borderId="63" xfId="0" applyFont="1" applyBorder="1" applyAlignment="1">
      <alignment horizontal="center" vertical="center" wrapText="1"/>
    </xf>
    <xf numFmtId="0" fontId="0" fillId="0" borderId="65" xfId="0" applyBorder="1" applyAlignment="1">
      <alignment horizontal="center" vertical="center"/>
    </xf>
    <xf numFmtId="0" fontId="10" fillId="0" borderId="68" xfId="0" applyFont="1" applyBorder="1" applyAlignment="1">
      <alignment horizontal="center" vertical="center" wrapText="1"/>
    </xf>
    <xf numFmtId="0" fontId="9" fillId="0" borderId="92" xfId="0" applyFont="1" applyBorder="1" applyAlignment="1">
      <alignment vertical="center" wrapText="1"/>
    </xf>
    <xf numFmtId="0" fontId="2" fillId="0" borderId="92" xfId="0" applyFont="1" applyBorder="1"/>
    <xf numFmtId="0" fontId="46" fillId="9" borderId="35" xfId="0" applyFont="1" applyFill="1" applyBorder="1" applyAlignment="1">
      <alignment horizontal="center" vertical="center" wrapText="1"/>
    </xf>
    <xf numFmtId="0" fontId="48" fillId="6" borderId="59" xfId="0" applyFont="1" applyFill="1" applyBorder="1" applyAlignment="1">
      <alignment horizontal="center" vertical="center"/>
    </xf>
    <xf numFmtId="0" fontId="48" fillId="6" borderId="59" xfId="0" applyFont="1" applyFill="1" applyBorder="1" applyAlignment="1">
      <alignment horizontal="center" vertical="center" wrapText="1"/>
    </xf>
    <xf numFmtId="0" fontId="47" fillId="3" borderId="50" xfId="0" applyFont="1" applyFill="1" applyBorder="1" applyAlignment="1">
      <alignment horizontal="center" vertical="center" wrapText="1"/>
    </xf>
    <xf numFmtId="16" fontId="47" fillId="3" borderId="71" xfId="0" applyNumberFormat="1" applyFont="1" applyFill="1" applyBorder="1" applyAlignment="1">
      <alignment horizontal="center" vertical="center" wrapText="1"/>
    </xf>
    <xf numFmtId="16" fontId="51" fillId="4" borderId="53" xfId="0" applyNumberFormat="1" applyFont="1" applyFill="1" applyBorder="1" applyAlignment="1">
      <alignment vertical="center" wrapText="1"/>
    </xf>
    <xf numFmtId="0" fontId="54" fillId="22" borderId="93" xfId="3" applyFont="1" applyFill="1" applyBorder="1" applyAlignment="1">
      <alignment horizontal="center" vertical="center"/>
    </xf>
    <xf numFmtId="14" fontId="55" fillId="0" borderId="101" xfId="3" applyNumberFormat="1" applyFont="1" applyBorder="1" applyAlignment="1">
      <alignment vertical="center"/>
    </xf>
    <xf numFmtId="0" fontId="1" fillId="0" borderId="96" xfId="0" applyFont="1" applyBorder="1" applyAlignment="1">
      <alignment vertical="center" wrapText="1"/>
    </xf>
    <xf numFmtId="0" fontId="32" fillId="0" borderId="0" xfId="0" applyFont="1"/>
    <xf numFmtId="0" fontId="32" fillId="0" borderId="72" xfId="0" applyFont="1" applyBorder="1"/>
    <xf numFmtId="0" fontId="30" fillId="3" borderId="50" xfId="0" applyFont="1" applyFill="1" applyBorder="1" applyAlignment="1">
      <alignment horizontal="center" vertical="center" wrapText="1"/>
    </xf>
    <xf numFmtId="16" fontId="30" fillId="3" borderId="71" xfId="0" applyNumberFormat="1" applyFont="1" applyFill="1" applyBorder="1" applyAlignment="1">
      <alignment horizontal="center" vertical="center" wrapText="1"/>
    </xf>
    <xf numFmtId="16" fontId="57" fillId="4" borderId="53" xfId="0" applyNumberFormat="1" applyFont="1" applyFill="1" applyBorder="1" applyAlignment="1">
      <alignment vertical="center" wrapText="1"/>
    </xf>
    <xf numFmtId="0" fontId="35" fillId="5" borderId="10" xfId="0" applyFont="1" applyFill="1" applyBorder="1" applyAlignment="1">
      <alignment vertical="center" wrapText="1"/>
    </xf>
    <xf numFmtId="0" fontId="31" fillId="0" borderId="8" xfId="0" applyFont="1" applyBorder="1"/>
    <xf numFmtId="0" fontId="31" fillId="0" borderId="97" xfId="0" applyFont="1" applyBorder="1"/>
    <xf numFmtId="0" fontId="33" fillId="0" borderId="0" xfId="0" applyFont="1"/>
    <xf numFmtId="0" fontId="31" fillId="0" borderId="117" xfId="0" applyFont="1" applyBorder="1" applyAlignment="1">
      <alignment horizontal="left"/>
    </xf>
    <xf numFmtId="0" fontId="31" fillId="0" borderId="118" xfId="0" applyFont="1" applyBorder="1" applyAlignment="1">
      <alignment horizontal="left"/>
    </xf>
    <xf numFmtId="0" fontId="31" fillId="0" borderId="116" xfId="0" applyFont="1" applyBorder="1" applyAlignment="1">
      <alignment horizontal="left"/>
    </xf>
    <xf numFmtId="0" fontId="25" fillId="0" borderId="95" xfId="0" applyFont="1" applyBorder="1" applyAlignment="1">
      <alignment horizontal="left" vertical="center" wrapText="1"/>
    </xf>
    <xf numFmtId="0" fontId="25" fillId="0" borderId="96" xfId="0" applyFont="1" applyBorder="1" applyAlignment="1">
      <alignment horizontal="left" vertical="center" wrapText="1"/>
    </xf>
    <xf numFmtId="14" fontId="55" fillId="0" borderId="121" xfId="3" applyNumberFormat="1" applyFont="1" applyBorder="1" applyAlignment="1">
      <alignment vertical="center"/>
    </xf>
    <xf numFmtId="0" fontId="13" fillId="13" borderId="54" xfId="0" applyFont="1" applyFill="1" applyBorder="1" applyAlignment="1">
      <alignment vertical="center" wrapText="1"/>
    </xf>
    <xf numFmtId="0" fontId="2" fillId="0" borderId="47" xfId="0" applyFont="1" applyBorder="1"/>
    <xf numFmtId="0" fontId="2" fillId="0" borderId="29" xfId="0" applyFont="1" applyBorder="1"/>
    <xf numFmtId="0" fontId="2" fillId="0" borderId="28" xfId="0" applyFont="1" applyBorder="1"/>
    <xf numFmtId="0" fontId="2" fillId="0" borderId="3" xfId="0" applyFont="1" applyBorder="1"/>
    <xf numFmtId="0" fontId="2" fillId="0" borderId="4" xfId="0" applyFont="1" applyBorder="1"/>
    <xf numFmtId="0" fontId="0" fillId="0" borderId="31" xfId="0" applyBorder="1" applyAlignment="1">
      <alignment vertical="center" wrapText="1"/>
    </xf>
    <xf numFmtId="0" fontId="9" fillId="0" borderId="31" xfId="0" applyFont="1" applyBorder="1" applyAlignment="1">
      <alignment vertical="center" wrapText="1"/>
    </xf>
    <xf numFmtId="0" fontId="0" fillId="0" borderId="80" xfId="0" applyBorder="1"/>
    <xf numFmtId="0" fontId="2" fillId="0" borderId="38" xfId="0" applyFont="1" applyBorder="1"/>
    <xf numFmtId="0" fontId="16" fillId="0" borderId="82" xfId="0" applyFont="1" applyBorder="1" applyAlignment="1">
      <alignment horizontal="justify" vertical="center" wrapText="1"/>
    </xf>
    <xf numFmtId="0" fontId="58" fillId="0" borderId="92" xfId="0" applyFont="1" applyBorder="1" applyAlignment="1">
      <alignment horizontal="justify" vertical="center" wrapText="1"/>
    </xf>
    <xf numFmtId="0" fontId="58" fillId="0" borderId="81" xfId="0" applyFont="1" applyBorder="1" applyAlignment="1">
      <alignment horizontal="justify" vertical="center" wrapText="1"/>
    </xf>
    <xf numFmtId="0" fontId="58" fillId="0" borderId="82" xfId="0" applyFont="1" applyBorder="1" applyAlignment="1">
      <alignment horizontal="justify" vertical="center" wrapText="1"/>
    </xf>
    <xf numFmtId="0" fontId="58" fillId="0" borderId="83" xfId="0" applyFont="1" applyBorder="1" applyAlignment="1">
      <alignment horizontal="justify" vertical="center" wrapText="1"/>
    </xf>
    <xf numFmtId="0" fontId="58" fillId="0" borderId="92" xfId="0" applyFont="1" applyBorder="1" applyAlignment="1">
      <alignment horizontal="center" vertical="center" wrapText="1"/>
    </xf>
    <xf numFmtId="0" fontId="58" fillId="0" borderId="92" xfId="0" applyFont="1" applyBorder="1" applyAlignment="1">
      <alignment horizontal="center" vertical="center"/>
    </xf>
    <xf numFmtId="0" fontId="58" fillId="0" borderId="127" xfId="0" applyFont="1" applyBorder="1" applyAlignment="1">
      <alignment horizontal="center" vertical="center" wrapText="1"/>
    </xf>
    <xf numFmtId="0" fontId="58" fillId="0" borderId="81" xfId="0" applyFont="1" applyBorder="1" applyAlignment="1">
      <alignment horizontal="center" vertical="center" wrapText="1"/>
    </xf>
    <xf numFmtId="0" fontId="58" fillId="0" borderId="83" xfId="0" applyFont="1" applyBorder="1" applyAlignment="1">
      <alignment horizontal="center" vertical="center" wrapText="1"/>
    </xf>
    <xf numFmtId="0" fontId="58" fillId="0" borderId="81" xfId="0" applyFont="1" applyBorder="1" applyAlignment="1">
      <alignment horizontal="center" vertical="center"/>
    </xf>
    <xf numFmtId="0" fontId="58" fillId="0" borderId="61" xfId="0" applyFont="1" applyBorder="1" applyAlignment="1">
      <alignment horizontal="center" vertical="center"/>
    </xf>
    <xf numFmtId="0" fontId="61" fillId="0" borderId="92" xfId="0" applyFont="1" applyBorder="1" applyAlignment="1">
      <alignment horizontal="justify" vertical="center" wrapText="1"/>
    </xf>
    <xf numFmtId="0" fontId="58" fillId="0" borderId="92" xfId="0" applyFont="1" applyBorder="1" applyAlignment="1">
      <alignment horizontal="justify" vertical="center"/>
    </xf>
    <xf numFmtId="0" fontId="58" fillId="0" borderId="0" xfId="0" applyFont="1" applyAlignment="1">
      <alignment horizontal="justify" vertical="center" wrapText="1"/>
    </xf>
    <xf numFmtId="0" fontId="58" fillId="0" borderId="63" xfId="0" applyFont="1" applyBorder="1" applyAlignment="1">
      <alignment horizontal="justify" vertical="center" wrapText="1"/>
    </xf>
    <xf numFmtId="0" fontId="58" fillId="0" borderId="67" xfId="0" applyFont="1" applyBorder="1" applyAlignment="1">
      <alignment horizontal="justify" vertical="center" wrapText="1"/>
    </xf>
    <xf numFmtId="0" fontId="62" fillId="0" borderId="92" xfId="0" applyFont="1" applyBorder="1" applyAlignment="1">
      <alignment horizontal="justify" vertical="center" wrapText="1"/>
    </xf>
    <xf numFmtId="0" fontId="58" fillId="0" borderId="62" xfId="0" applyFont="1" applyBorder="1" applyAlignment="1">
      <alignment horizontal="center" vertical="center" wrapText="1"/>
    </xf>
    <xf numFmtId="0" fontId="58" fillId="0" borderId="9" xfId="0" applyFont="1" applyBorder="1" applyAlignment="1">
      <alignment horizontal="center" vertical="center" wrapText="1"/>
    </xf>
    <xf numFmtId="0" fontId="58" fillId="0" borderId="107" xfId="0" applyFont="1" applyBorder="1" applyAlignment="1">
      <alignment horizontal="justify" vertical="center" wrapText="1"/>
    </xf>
    <xf numFmtId="0" fontId="58" fillId="0" borderId="134" xfId="0" applyFont="1" applyBorder="1" applyAlignment="1">
      <alignment horizontal="justify" vertical="center" wrapText="1"/>
    </xf>
    <xf numFmtId="0" fontId="58" fillId="23" borderId="92" xfId="0" applyFont="1" applyFill="1" applyBorder="1" applyAlignment="1">
      <alignment horizontal="center" vertical="center" wrapText="1"/>
    </xf>
    <xf numFmtId="0" fontId="0" fillId="25" borderId="92" xfId="0" applyFill="1" applyBorder="1" applyAlignment="1">
      <alignment vertical="center" wrapText="1"/>
    </xf>
    <xf numFmtId="0" fontId="2" fillId="25" borderId="92" xfId="0" applyFont="1" applyFill="1" applyBorder="1"/>
    <xf numFmtId="9" fontId="64" fillId="25" borderId="80" xfId="0" applyNumberFormat="1" applyFont="1" applyFill="1" applyBorder="1" applyAlignment="1">
      <alignment horizontal="center" vertical="center" wrapText="1"/>
    </xf>
    <xf numFmtId="9" fontId="64" fillId="25" borderId="54" xfId="0" applyNumberFormat="1" applyFont="1" applyFill="1" applyBorder="1" applyAlignment="1">
      <alignment horizontal="center" vertical="center" wrapText="1"/>
    </xf>
    <xf numFmtId="0" fontId="63" fillId="23" borderId="81" xfId="0" applyFont="1" applyFill="1" applyBorder="1" applyAlignment="1">
      <alignment horizontal="center" vertical="center" textRotation="90" wrapText="1"/>
    </xf>
    <xf numFmtId="0" fontId="58" fillId="0" borderId="80" xfId="0" applyFont="1" applyBorder="1" applyAlignment="1">
      <alignment horizontal="justify" vertical="center" wrapText="1"/>
    </xf>
    <xf numFmtId="0" fontId="62" fillId="0" borderId="81" xfId="0" applyFont="1" applyBorder="1" applyAlignment="1">
      <alignment horizontal="justify" vertical="center" wrapText="1"/>
    </xf>
    <xf numFmtId="9" fontId="24" fillId="24" borderId="92" xfId="4" applyFont="1" applyFill="1" applyBorder="1" applyAlignment="1">
      <alignment horizontal="center" vertical="center"/>
    </xf>
    <xf numFmtId="9" fontId="66" fillId="25" borderId="92" xfId="4" applyFont="1" applyFill="1" applyBorder="1" applyAlignment="1">
      <alignment horizontal="center" vertical="center" wrapText="1"/>
    </xf>
    <xf numFmtId="9" fontId="65" fillId="25" borderId="92" xfId="4" applyFont="1" applyFill="1" applyBorder="1" applyAlignment="1">
      <alignment horizontal="center" vertical="center" wrapText="1"/>
    </xf>
    <xf numFmtId="9" fontId="65" fillId="25" borderId="63" xfId="0" applyNumberFormat="1" applyFont="1" applyFill="1" applyBorder="1" applyAlignment="1">
      <alignment horizontal="center" vertical="center" wrapText="1"/>
    </xf>
    <xf numFmtId="0" fontId="2" fillId="0" borderId="31" xfId="0" applyFont="1" applyBorder="1"/>
    <xf numFmtId="0" fontId="27" fillId="13" borderId="31" xfId="0" applyFont="1" applyFill="1" applyBorder="1" applyAlignment="1">
      <alignment vertical="center" wrapText="1"/>
    </xf>
    <xf numFmtId="0" fontId="64" fillId="0" borderId="64" xfId="0" applyFont="1" applyBorder="1" applyAlignment="1">
      <alignment horizontal="center" vertical="center"/>
    </xf>
    <xf numFmtId="0" fontId="64" fillId="0" borderId="62" xfId="0" applyFont="1" applyBorder="1" applyAlignment="1">
      <alignment horizontal="center" vertical="center"/>
    </xf>
    <xf numFmtId="0" fontId="64" fillId="0" borderId="52" xfId="0" applyFont="1" applyBorder="1" applyAlignment="1">
      <alignment horizontal="center" vertical="center"/>
    </xf>
    <xf numFmtId="9" fontId="67" fillId="0" borderId="92" xfId="4" applyFont="1" applyBorder="1" applyAlignment="1">
      <alignment horizontal="center" vertical="center"/>
    </xf>
    <xf numFmtId="0" fontId="68" fillId="0" borderId="92" xfId="0" applyFont="1" applyBorder="1" applyAlignment="1">
      <alignment horizontal="center" vertical="center"/>
    </xf>
    <xf numFmtId="0" fontId="67" fillId="0" borderId="92" xfId="0" applyFont="1" applyBorder="1" applyAlignment="1">
      <alignment horizontal="center" vertical="center"/>
    </xf>
    <xf numFmtId="0" fontId="68" fillId="0" borderId="61" xfId="0" applyFont="1" applyBorder="1" applyAlignment="1">
      <alignment horizontal="center" vertical="center"/>
    </xf>
    <xf numFmtId="0" fontId="68" fillId="0" borderId="62" xfId="0" applyFont="1" applyBorder="1" applyAlignment="1">
      <alignment horizontal="center" vertical="center"/>
    </xf>
    <xf numFmtId="0" fontId="68" fillId="0" borderId="68" xfId="0" applyFont="1" applyBorder="1" applyAlignment="1">
      <alignment horizontal="center" vertical="center"/>
    </xf>
    <xf numFmtId="0" fontId="64" fillId="0" borderId="61" xfId="0" applyFont="1" applyBorder="1" applyAlignment="1">
      <alignment horizontal="center" vertical="center"/>
    </xf>
    <xf numFmtId="0" fontId="64" fillId="0" borderId="68" xfId="0" applyFont="1" applyBorder="1" applyAlignment="1">
      <alignment horizontal="center" vertical="center"/>
    </xf>
    <xf numFmtId="9" fontId="24" fillId="14" borderId="9" xfId="0" applyNumberFormat="1" applyFont="1" applyFill="1" applyBorder="1" applyAlignment="1">
      <alignment horizontal="center" vertical="center" wrapText="1"/>
    </xf>
    <xf numFmtId="9" fontId="24" fillId="5" borderId="92" xfId="0" applyNumberFormat="1" applyFont="1" applyFill="1" applyBorder="1" applyAlignment="1">
      <alignment horizontal="center" vertical="center" wrapText="1"/>
    </xf>
    <xf numFmtId="0" fontId="64" fillId="0" borderId="92" xfId="0" applyFont="1" applyBorder="1" applyAlignment="1">
      <alignment horizontal="center" vertical="center"/>
    </xf>
    <xf numFmtId="9" fontId="67" fillId="0" borderId="108" xfId="4" applyFont="1" applyBorder="1" applyAlignment="1">
      <alignment horizontal="center" vertical="center"/>
    </xf>
    <xf numFmtId="9" fontId="24" fillId="24" borderId="108" xfId="4" applyFont="1" applyFill="1" applyBorder="1" applyAlignment="1">
      <alignment horizontal="center" vertical="center"/>
    </xf>
    <xf numFmtId="0" fontId="0" fillId="0" borderId="81" xfId="0" applyBorder="1" applyAlignment="1">
      <alignment vertical="center" wrapText="1"/>
    </xf>
    <xf numFmtId="0" fontId="0" fillId="0" borderId="82" xfId="0" applyBorder="1" applyAlignment="1">
      <alignment vertical="center" wrapText="1"/>
    </xf>
    <xf numFmtId="0" fontId="0" fillId="0" borderId="83" xfId="0" applyBorder="1" applyAlignment="1">
      <alignment vertical="center" wrapText="1"/>
    </xf>
    <xf numFmtId="0" fontId="2" fillId="0" borderId="81" xfId="0" applyFont="1" applyBorder="1"/>
    <xf numFmtId="0" fontId="2" fillId="0" borderId="82" xfId="0" applyFont="1" applyBorder="1"/>
    <xf numFmtId="0" fontId="2" fillId="0" borderId="83" xfId="0" applyFont="1" applyBorder="1"/>
    <xf numFmtId="0" fontId="0" fillId="25" borderId="108" xfId="0" applyFill="1" applyBorder="1" applyAlignment="1">
      <alignment vertical="center" wrapText="1"/>
    </xf>
    <xf numFmtId="0" fontId="0" fillId="25" borderId="106" xfId="0" applyFill="1" applyBorder="1" applyAlignment="1">
      <alignment vertical="center" wrapText="1"/>
    </xf>
    <xf numFmtId="0" fontId="2" fillId="25" borderId="107" xfId="0" applyFont="1" applyFill="1" applyBorder="1"/>
    <xf numFmtId="9" fontId="24" fillId="28" borderId="31" xfId="0" applyNumberFormat="1" applyFont="1" applyFill="1" applyBorder="1" applyAlignment="1">
      <alignment horizontal="center" vertical="center" wrapText="1"/>
    </xf>
    <xf numFmtId="9" fontId="64" fillId="25" borderId="62" xfId="0" applyNumberFormat="1" applyFont="1" applyFill="1" applyBorder="1" applyAlignment="1">
      <alignment horizontal="center" vertical="center" wrapText="1"/>
    </xf>
    <xf numFmtId="0" fontId="8" fillId="0" borderId="133" xfId="0" applyFont="1" applyBorder="1" applyAlignment="1">
      <alignment vertical="center" wrapText="1"/>
    </xf>
    <xf numFmtId="0" fontId="8" fillId="0" borderId="127" xfId="0" applyFont="1" applyBorder="1" applyAlignment="1">
      <alignment vertical="center" wrapText="1"/>
    </xf>
    <xf numFmtId="9" fontId="24" fillId="5" borderId="126" xfId="0" applyNumberFormat="1" applyFont="1" applyFill="1" applyBorder="1" applyAlignment="1">
      <alignment horizontal="center" vertical="center" wrapText="1"/>
    </xf>
    <xf numFmtId="0" fontId="0" fillId="0" borderId="59" xfId="0" applyBorder="1" applyAlignment="1">
      <alignment vertical="center" wrapText="1"/>
    </xf>
    <xf numFmtId="164" fontId="24" fillId="19" borderId="59" xfId="0" applyNumberFormat="1" applyFont="1" applyFill="1" applyBorder="1" applyAlignment="1">
      <alignment horizontal="center" vertical="center" wrapText="1"/>
    </xf>
    <xf numFmtId="0" fontId="64" fillId="0" borderId="81" xfId="0" applyFont="1" applyBorder="1" applyAlignment="1">
      <alignment horizontal="center" vertical="center"/>
    </xf>
    <xf numFmtId="9" fontId="65" fillId="25" borderId="52" xfId="0" applyNumberFormat="1" applyFont="1" applyFill="1" applyBorder="1" applyAlignment="1">
      <alignment horizontal="center" vertical="center" wrapText="1"/>
    </xf>
    <xf numFmtId="0" fontId="2" fillId="0" borderId="65" xfId="0" applyFont="1" applyBorder="1"/>
    <xf numFmtId="9" fontId="24" fillId="28" borderId="66" xfId="0" applyNumberFormat="1" applyFont="1" applyFill="1" applyBorder="1" applyAlignment="1">
      <alignment horizontal="center" vertical="center" wrapText="1"/>
    </xf>
    <xf numFmtId="164" fontId="24" fillId="19" borderId="67" xfId="0" applyNumberFormat="1" applyFont="1" applyFill="1" applyBorder="1" applyAlignment="1">
      <alignment horizontal="center" vertical="center" wrapText="1"/>
    </xf>
    <xf numFmtId="0" fontId="27" fillId="13" borderId="92" xfId="0" applyFont="1" applyFill="1" applyBorder="1" applyAlignment="1">
      <alignment vertical="center" wrapText="1"/>
    </xf>
    <xf numFmtId="0" fontId="0" fillId="0" borderId="67" xfId="0" applyBorder="1" applyAlignment="1">
      <alignment vertical="center" wrapText="1"/>
    </xf>
    <xf numFmtId="0" fontId="0" fillId="0" borderId="31" xfId="0" applyBorder="1"/>
    <xf numFmtId="0" fontId="0" fillId="0" borderId="53" xfId="0" applyBorder="1"/>
    <xf numFmtId="0" fontId="64" fillId="0" borderId="83" xfId="0" applyFont="1" applyBorder="1" applyAlignment="1">
      <alignment horizontal="center" vertical="center"/>
    </xf>
    <xf numFmtId="0" fontId="64" fillId="0" borderId="53" xfId="0" applyFont="1" applyBorder="1" applyAlignment="1">
      <alignment horizontal="center" vertical="center"/>
    </xf>
    <xf numFmtId="9" fontId="24" fillId="28" borderId="92" xfId="0" applyNumberFormat="1" applyFont="1" applyFill="1" applyBorder="1" applyAlignment="1">
      <alignment horizontal="center" vertical="center" wrapText="1"/>
    </xf>
    <xf numFmtId="164" fontId="24" fillId="19" borderId="53" xfId="0" applyNumberFormat="1" applyFont="1" applyFill="1" applyBorder="1" applyAlignment="1">
      <alignment horizontal="center" vertical="center" wrapText="1"/>
    </xf>
    <xf numFmtId="0" fontId="8" fillId="0" borderId="59" xfId="0" applyFont="1" applyBorder="1" applyAlignment="1">
      <alignment vertical="center" wrapText="1"/>
    </xf>
    <xf numFmtId="0" fontId="8" fillId="0" borderId="31" xfId="0" applyFont="1" applyBorder="1" applyAlignment="1">
      <alignment vertical="center" wrapText="1"/>
    </xf>
    <xf numFmtId="0" fontId="2" fillId="0" borderId="132" xfId="0" applyFont="1" applyBorder="1"/>
    <xf numFmtId="0" fontId="64" fillId="0" borderId="92" xfId="0" applyFont="1" applyBorder="1" applyAlignment="1">
      <alignment horizontal="center" vertical="center" wrapText="1"/>
    </xf>
    <xf numFmtId="0" fontId="64" fillId="0" borderId="81" xfId="0" applyFont="1" applyBorder="1" applyAlignment="1">
      <alignment horizontal="center" vertical="center" wrapText="1"/>
    </xf>
    <xf numFmtId="9" fontId="64" fillId="25" borderId="129" xfId="0" applyNumberFormat="1" applyFont="1" applyFill="1" applyBorder="1" applyAlignment="1">
      <alignment horizontal="center" vertical="center" wrapText="1"/>
    </xf>
    <xf numFmtId="9" fontId="64" fillId="25" borderId="92" xfId="0" applyNumberFormat="1" applyFont="1" applyFill="1" applyBorder="1" applyAlignment="1">
      <alignment horizontal="center" vertical="center" wrapText="1"/>
    </xf>
    <xf numFmtId="164" fontId="24" fillId="19" borderId="31" xfId="0" applyNumberFormat="1" applyFont="1" applyFill="1" applyBorder="1" applyAlignment="1">
      <alignment horizontal="center" vertical="center" wrapText="1"/>
    </xf>
    <xf numFmtId="164" fontId="24" fillId="19" borderId="62" xfId="0" applyNumberFormat="1" applyFont="1" applyFill="1" applyBorder="1" applyAlignment="1">
      <alignment horizontal="center" vertical="center" wrapText="1"/>
    </xf>
    <xf numFmtId="9" fontId="19" fillId="14" borderId="59" xfId="0" applyNumberFormat="1" applyFont="1" applyFill="1" applyBorder="1" applyAlignment="1">
      <alignment horizontal="center" vertical="center" wrapText="1"/>
    </xf>
    <xf numFmtId="9" fontId="67" fillId="29" borderId="92" xfId="4" applyFont="1" applyFill="1" applyBorder="1" applyAlignment="1">
      <alignment horizontal="center" vertical="center"/>
    </xf>
    <xf numFmtId="9" fontId="67" fillId="29" borderId="108" xfId="4" applyFont="1" applyFill="1" applyBorder="1" applyAlignment="1">
      <alignment horizontal="center" vertical="center"/>
    </xf>
    <xf numFmtId="9" fontId="65" fillId="25" borderId="38" xfId="0" applyNumberFormat="1" applyFont="1" applyFill="1" applyBorder="1" applyAlignment="1">
      <alignment horizontal="center" vertical="center" wrapText="1"/>
    </xf>
    <xf numFmtId="9" fontId="24" fillId="30" borderId="92" xfId="0" applyNumberFormat="1" applyFont="1" applyFill="1" applyBorder="1" applyAlignment="1">
      <alignment horizontal="center" vertical="center" wrapText="1"/>
    </xf>
    <xf numFmtId="9" fontId="24" fillId="30" borderId="108" xfId="0" applyNumberFormat="1" applyFont="1" applyFill="1" applyBorder="1" applyAlignment="1">
      <alignment horizontal="center" vertical="center" wrapText="1"/>
    </xf>
    <xf numFmtId="0" fontId="2" fillId="25" borderId="106" xfId="0" applyFont="1" applyFill="1" applyBorder="1"/>
    <xf numFmtId="9" fontId="19" fillId="14" borderId="31" xfId="0" applyNumberFormat="1" applyFont="1" applyFill="1" applyBorder="1" applyAlignment="1">
      <alignment horizontal="center" vertical="center" wrapText="1"/>
    </xf>
    <xf numFmtId="164" fontId="67" fillId="31" borderId="93" xfId="0" applyNumberFormat="1" applyFont="1" applyFill="1" applyBorder="1" applyAlignment="1">
      <alignment horizontal="center" vertical="center"/>
    </xf>
    <xf numFmtId="0" fontId="58" fillId="0" borderId="106" xfId="0" applyFont="1" applyBorder="1" applyAlignment="1">
      <alignment horizontal="justify" vertical="center" wrapText="1"/>
    </xf>
    <xf numFmtId="0" fontId="8" fillId="0" borderId="53" xfId="0" applyFont="1" applyBorder="1" applyAlignment="1">
      <alignment vertical="center" wrapText="1"/>
    </xf>
    <xf numFmtId="9" fontId="24" fillId="28" borderId="9" xfId="0" applyNumberFormat="1" applyFont="1" applyFill="1" applyBorder="1" applyAlignment="1">
      <alignment horizontal="center" vertical="center" wrapText="1"/>
    </xf>
    <xf numFmtId="9" fontId="24" fillId="29" borderId="92" xfId="4" applyFont="1" applyFill="1" applyBorder="1" applyAlignment="1">
      <alignment horizontal="center" vertical="center"/>
    </xf>
    <xf numFmtId="9" fontId="72" fillId="5" borderId="92" xfId="0" applyNumberFormat="1" applyFont="1" applyFill="1" applyBorder="1" applyAlignment="1">
      <alignment horizontal="center" vertical="center" wrapText="1"/>
    </xf>
    <xf numFmtId="9" fontId="72" fillId="30" borderId="92" xfId="0" applyNumberFormat="1" applyFont="1" applyFill="1" applyBorder="1" applyAlignment="1">
      <alignment horizontal="center" vertical="center" wrapText="1"/>
    </xf>
    <xf numFmtId="164" fontId="24" fillId="19" borderId="61" xfId="0" applyNumberFormat="1" applyFont="1" applyFill="1" applyBorder="1" applyAlignment="1">
      <alignment horizontal="center" vertical="center" wrapText="1"/>
    </xf>
    <xf numFmtId="0" fontId="34" fillId="0" borderId="52" xfId="0" applyFont="1" applyBorder="1" applyAlignment="1">
      <alignment horizontal="justify" vertical="center" wrapText="1"/>
    </xf>
    <xf numFmtId="164" fontId="3" fillId="32" borderId="93" xfId="0" applyNumberFormat="1" applyFont="1" applyFill="1" applyBorder="1" applyAlignment="1">
      <alignment horizontal="center" vertical="center" wrapText="1"/>
    </xf>
    <xf numFmtId="9" fontId="24" fillId="30" borderId="83" xfId="0" applyNumberFormat="1" applyFont="1" applyFill="1" applyBorder="1" applyAlignment="1">
      <alignment horizontal="center" vertical="center" wrapText="1"/>
    </xf>
    <xf numFmtId="9" fontId="24" fillId="30" borderId="38" xfId="0" applyNumberFormat="1" applyFont="1" applyFill="1" applyBorder="1" applyAlignment="1">
      <alignment horizontal="center" vertical="center" wrapText="1"/>
    </xf>
    <xf numFmtId="42" fontId="8" fillId="0" borderId="31" xfId="1" applyFont="1" applyBorder="1" applyAlignment="1">
      <alignment vertical="center"/>
    </xf>
    <xf numFmtId="42" fontId="2" fillId="0" borderId="53" xfId="1" applyFont="1" applyBorder="1" applyAlignment="1"/>
    <xf numFmtId="0" fontId="0" fillId="0" borderId="92" xfId="0" applyBorder="1"/>
    <xf numFmtId="164" fontId="24" fillId="24" borderId="92" xfId="4" applyNumberFormat="1" applyFont="1" applyFill="1" applyBorder="1" applyAlignment="1">
      <alignment horizontal="center" vertical="center"/>
    </xf>
    <xf numFmtId="0" fontId="0" fillId="0" borderId="38" xfId="0" applyBorder="1" applyAlignment="1">
      <alignment vertical="center" wrapText="1"/>
    </xf>
    <xf numFmtId="0" fontId="2" fillId="0" borderId="149" xfId="0" applyFont="1" applyBorder="1"/>
    <xf numFmtId="0" fontId="0" fillId="0" borderId="150" xfId="0" applyBorder="1" applyAlignment="1">
      <alignment vertical="center" wrapText="1"/>
    </xf>
    <xf numFmtId="0" fontId="0" fillId="0" borderId="140" xfId="0" applyBorder="1" applyAlignment="1">
      <alignment vertical="center" wrapText="1"/>
    </xf>
    <xf numFmtId="0" fontId="64" fillId="0" borderId="107" xfId="0" applyFont="1" applyBorder="1" applyAlignment="1">
      <alignment horizontal="center" vertical="center"/>
    </xf>
    <xf numFmtId="0" fontId="0" fillId="23" borderId="38" xfId="0" applyFill="1" applyBorder="1" applyAlignment="1">
      <alignment horizontal="center" vertical="center"/>
    </xf>
    <xf numFmtId="0" fontId="15" fillId="0" borderId="116" xfId="0" applyFont="1" applyBorder="1" applyAlignment="1">
      <alignment vertical="center"/>
    </xf>
    <xf numFmtId="0" fontId="15" fillId="0" borderId="117" xfId="0" applyFont="1" applyBorder="1" applyAlignment="1">
      <alignment horizontal="left" vertical="center"/>
    </xf>
    <xf numFmtId="0" fontId="15" fillId="0" borderId="118" xfId="0" applyFont="1" applyBorder="1" applyAlignment="1">
      <alignment horizontal="left" vertical="center"/>
    </xf>
    <xf numFmtId="0" fontId="0" fillId="23" borderId="92" xfId="0" applyFill="1" applyBorder="1" applyAlignment="1">
      <alignment horizontal="center" vertical="center"/>
    </xf>
    <xf numFmtId="0" fontId="0" fillId="25" borderId="92" xfId="0" applyFill="1" applyBorder="1"/>
    <xf numFmtId="9" fontId="72" fillId="5" borderId="81" xfId="0" applyNumberFormat="1" applyFont="1" applyFill="1" applyBorder="1" applyAlignment="1">
      <alignment horizontal="center" vertical="center" wrapText="1"/>
    </xf>
    <xf numFmtId="0" fontId="0" fillId="25" borderId="108" xfId="0" applyFill="1" applyBorder="1"/>
    <xf numFmtId="0" fontId="0" fillId="25" borderId="106" xfId="0" applyFill="1" applyBorder="1"/>
    <xf numFmtId="0" fontId="0" fillId="25" borderId="107" xfId="0" applyFill="1" applyBorder="1"/>
    <xf numFmtId="0" fontId="0" fillId="27" borderId="108" xfId="0" applyFill="1" applyBorder="1"/>
    <xf numFmtId="0" fontId="0" fillId="27" borderId="106" xfId="0" applyFill="1" applyBorder="1"/>
    <xf numFmtId="0" fontId="0" fillId="27" borderId="107" xfId="0" applyFill="1" applyBorder="1"/>
    <xf numFmtId="9" fontId="24" fillId="28" borderId="38" xfId="0" applyNumberFormat="1" applyFont="1" applyFill="1" applyBorder="1" applyAlignment="1">
      <alignment horizontal="center" vertical="center" wrapText="1"/>
    </xf>
    <xf numFmtId="0" fontId="0" fillId="27" borderId="92" xfId="0" applyFill="1" applyBorder="1"/>
    <xf numFmtId="0" fontId="0" fillId="0" borderId="68" xfId="0" applyBorder="1" applyAlignment="1">
      <alignment vertical="center" wrapText="1"/>
    </xf>
    <xf numFmtId="0" fontId="0" fillId="0" borderId="66" xfId="0" applyBorder="1" applyAlignment="1">
      <alignment vertical="center" wrapText="1"/>
    </xf>
    <xf numFmtId="164" fontId="24" fillId="19" borderId="38" xfId="0" applyNumberFormat="1" applyFont="1" applyFill="1" applyBorder="1" applyAlignment="1">
      <alignment horizontal="center" vertical="center" wrapText="1"/>
    </xf>
    <xf numFmtId="164" fontId="24" fillId="19" borderId="54" xfId="0" applyNumberFormat="1" applyFont="1" applyFill="1" applyBorder="1" applyAlignment="1">
      <alignment horizontal="center" vertical="center" wrapText="1"/>
    </xf>
    <xf numFmtId="0" fontId="13" fillId="26" borderId="92" xfId="0" applyFont="1" applyFill="1" applyBorder="1" applyAlignment="1">
      <alignment vertical="center" wrapText="1"/>
    </xf>
    <xf numFmtId="164" fontId="24" fillId="19" borderId="92" xfId="0" applyNumberFormat="1" applyFont="1" applyFill="1" applyBorder="1" applyAlignment="1">
      <alignment horizontal="center" vertical="center" wrapText="1"/>
    </xf>
    <xf numFmtId="9" fontId="32" fillId="0" borderId="53" xfId="0" applyNumberFormat="1" applyFont="1" applyBorder="1" applyAlignment="1">
      <alignment horizontal="center" vertical="center"/>
    </xf>
    <xf numFmtId="9" fontId="32" fillId="5" borderId="68" xfId="0" applyNumberFormat="1" applyFont="1" applyFill="1" applyBorder="1" applyAlignment="1">
      <alignment horizontal="center" vertical="center"/>
    </xf>
    <xf numFmtId="9" fontId="32" fillId="0" borderId="59" xfId="0" applyNumberFormat="1" applyFont="1" applyBorder="1" applyAlignment="1">
      <alignment horizontal="center" vertical="center"/>
    </xf>
    <xf numFmtId="9" fontId="32" fillId="0" borderId="92" xfId="0" applyNumberFormat="1" applyFont="1" applyBorder="1" applyAlignment="1">
      <alignment horizontal="center" vertical="center"/>
    </xf>
    <xf numFmtId="9" fontId="65" fillId="25" borderId="54" xfId="0" applyNumberFormat="1" applyFont="1" applyFill="1" applyBorder="1" applyAlignment="1">
      <alignment horizontal="center" vertical="center" wrapText="1"/>
    </xf>
    <xf numFmtId="9" fontId="24" fillId="5" borderId="81" xfId="0" applyNumberFormat="1" applyFont="1" applyFill="1" applyBorder="1" applyAlignment="1">
      <alignment horizontal="center" vertical="center" wrapText="1"/>
    </xf>
    <xf numFmtId="0" fontId="8" fillId="0" borderId="140" xfId="0" applyFont="1" applyBorder="1" applyAlignment="1">
      <alignment vertical="center" wrapText="1"/>
    </xf>
    <xf numFmtId="0" fontId="8" fillId="0" borderId="101" xfId="0" applyFont="1" applyBorder="1" applyAlignment="1">
      <alignment vertical="center" wrapText="1"/>
    </xf>
    <xf numFmtId="0" fontId="8" fillId="0" borderId="92" xfId="0" applyFont="1" applyBorder="1" applyAlignment="1">
      <alignment vertical="center" wrapText="1"/>
    </xf>
    <xf numFmtId="0" fontId="8" fillId="0" borderId="66" xfId="0" applyFont="1" applyBorder="1" applyAlignment="1">
      <alignment vertical="center" wrapText="1"/>
    </xf>
    <xf numFmtId="0" fontId="8" fillId="0" borderId="61" xfId="0" applyFont="1" applyBorder="1" applyAlignment="1">
      <alignment vertical="center" wrapText="1"/>
    </xf>
    <xf numFmtId="0" fontId="0" fillId="0" borderId="92" xfId="0" applyBorder="1" applyAlignment="1">
      <alignment horizontal="center" vertical="center"/>
    </xf>
    <xf numFmtId="0" fontId="58" fillId="34" borderId="92" xfId="0" applyFont="1" applyFill="1" applyBorder="1" applyAlignment="1">
      <alignment horizontal="center" vertical="center" wrapText="1"/>
    </xf>
    <xf numFmtId="0" fontId="64" fillId="34" borderId="92" xfId="0" applyFont="1" applyFill="1" applyBorder="1" applyAlignment="1">
      <alignment horizontal="center" vertical="center" wrapText="1"/>
    </xf>
    <xf numFmtId="0" fontId="58" fillId="34" borderId="81" xfId="0" applyFont="1" applyFill="1" applyBorder="1" applyAlignment="1">
      <alignment horizontal="center" vertical="center" wrapText="1"/>
    </xf>
    <xf numFmtId="0" fontId="64" fillId="34" borderId="81" xfId="0" applyFont="1" applyFill="1" applyBorder="1" applyAlignment="1">
      <alignment horizontal="center" vertical="center" wrapText="1"/>
    </xf>
    <xf numFmtId="9" fontId="24" fillId="35" borderId="92" xfId="0" applyNumberFormat="1" applyFont="1" applyFill="1" applyBorder="1" applyAlignment="1">
      <alignment horizontal="center" vertical="center" wrapText="1"/>
    </xf>
    <xf numFmtId="0" fontId="49" fillId="0" borderId="92" xfId="0" applyFont="1" applyBorder="1" applyAlignment="1">
      <alignment horizontal="center" vertical="center" wrapText="1"/>
    </xf>
    <xf numFmtId="0" fontId="69" fillId="0" borderId="92" xfId="0" applyFont="1" applyBorder="1" applyAlignment="1">
      <alignment horizontal="center" vertical="center"/>
    </xf>
    <xf numFmtId="0" fontId="76" fillId="0" borderId="92" xfId="0" applyFont="1" applyBorder="1" applyAlignment="1">
      <alignment horizontal="justify" vertical="center" wrapText="1"/>
    </xf>
    <xf numFmtId="0" fontId="49" fillId="0" borderId="81" xfId="0" applyFont="1" applyBorder="1" applyAlignment="1">
      <alignment horizontal="center" vertical="center"/>
    </xf>
    <xf numFmtId="0" fontId="76" fillId="0" borderId="81" xfId="0" applyFont="1" applyBorder="1" applyAlignment="1">
      <alignment horizontal="justify" vertical="center" wrapText="1"/>
    </xf>
    <xf numFmtId="0" fontId="49" fillId="0" borderId="82" xfId="0" applyFont="1" applyBorder="1" applyAlignment="1">
      <alignment vertical="center"/>
    </xf>
    <xf numFmtId="0" fontId="34" fillId="0" borderId="138" xfId="0" applyFont="1" applyBorder="1" applyAlignment="1">
      <alignment vertical="center" wrapText="1"/>
    </xf>
    <xf numFmtId="0" fontId="64" fillId="36" borderId="92" xfId="0" applyFont="1" applyFill="1" applyBorder="1" applyAlignment="1">
      <alignment horizontal="center" vertical="center"/>
    </xf>
    <xf numFmtId="0" fontId="58" fillId="36" borderId="62" xfId="0" applyFont="1" applyFill="1" applyBorder="1" applyAlignment="1">
      <alignment horizontal="center" vertical="center" wrapText="1"/>
    </xf>
    <xf numFmtId="0" fontId="64" fillId="36" borderId="92" xfId="0" applyFont="1" applyFill="1" applyBorder="1" applyAlignment="1">
      <alignment horizontal="center" vertical="center" wrapText="1"/>
    </xf>
    <xf numFmtId="0" fontId="69" fillId="36" borderId="81" xfId="0" applyFont="1" applyFill="1" applyBorder="1" applyAlignment="1">
      <alignment horizontal="center" vertical="center"/>
    </xf>
    <xf numFmtId="0" fontId="58" fillId="36" borderId="92" xfId="0" applyFont="1" applyFill="1" applyBorder="1" applyAlignment="1">
      <alignment horizontal="center" vertical="center"/>
    </xf>
    <xf numFmtId="0" fontId="58" fillId="36" borderId="61" xfId="0" applyFont="1" applyFill="1" applyBorder="1" applyAlignment="1">
      <alignment horizontal="center" vertical="center"/>
    </xf>
    <xf numFmtId="0" fontId="68" fillId="36" borderId="92" xfId="0" applyFont="1" applyFill="1" applyBorder="1" applyAlignment="1">
      <alignment horizontal="center" vertical="center"/>
    </xf>
    <xf numFmtId="0" fontId="68" fillId="36" borderId="61" xfId="0" applyFont="1" applyFill="1" applyBorder="1" applyAlignment="1">
      <alignment horizontal="center" vertical="center"/>
    </xf>
    <xf numFmtId="0" fontId="68" fillId="36" borderId="62" xfId="0" applyFont="1" applyFill="1" applyBorder="1" applyAlignment="1">
      <alignment horizontal="center" vertical="center"/>
    </xf>
    <xf numFmtId="0" fontId="64" fillId="36" borderId="64" xfId="0" applyFont="1" applyFill="1" applyBorder="1" applyAlignment="1">
      <alignment horizontal="center" vertical="center"/>
    </xf>
    <xf numFmtId="0" fontId="69" fillId="0" borderId="81" xfId="0" applyFont="1" applyBorder="1" applyAlignment="1">
      <alignment horizontal="center" vertical="center"/>
    </xf>
    <xf numFmtId="0" fontId="79" fillId="0" borderId="83" xfId="0" applyFont="1" applyBorder="1" applyAlignment="1">
      <alignment horizontal="center" vertical="center" wrapText="1"/>
    </xf>
    <xf numFmtId="0" fontId="80" fillId="0" borderId="61" xfId="0" applyFont="1" applyBorder="1" applyAlignment="1">
      <alignment horizontal="center" vertical="center"/>
    </xf>
    <xf numFmtId="0" fontId="79" fillId="0" borderId="83" xfId="0" applyFont="1" applyBorder="1" applyAlignment="1">
      <alignment horizontal="justify" vertical="center" wrapText="1"/>
    </xf>
    <xf numFmtId="0" fontId="79" fillId="0" borderId="92" xfId="0" applyFont="1" applyBorder="1" applyAlignment="1">
      <alignment horizontal="center" vertical="center"/>
    </xf>
    <xf numFmtId="0" fontId="80" fillId="0" borderId="62" xfId="0" applyFont="1" applyBorder="1" applyAlignment="1">
      <alignment horizontal="center" vertical="center"/>
    </xf>
    <xf numFmtId="0" fontId="79" fillId="0" borderId="92" xfId="0" applyFont="1" applyBorder="1" applyAlignment="1">
      <alignment horizontal="justify" vertical="center" wrapText="1"/>
    </xf>
    <xf numFmtId="0" fontId="79" fillId="0" borderId="92" xfId="0" applyFont="1" applyBorder="1" applyAlignment="1">
      <alignment horizontal="justify" vertical="center"/>
    </xf>
    <xf numFmtId="0" fontId="79" fillId="0" borderId="81" xfId="0" applyFont="1" applyBorder="1" applyAlignment="1">
      <alignment horizontal="center" vertical="center"/>
    </xf>
    <xf numFmtId="0" fontId="80" fillId="0" borderId="68" xfId="0" applyFont="1" applyBorder="1" applyAlignment="1">
      <alignment horizontal="center" vertical="center"/>
    </xf>
    <xf numFmtId="0" fontId="79" fillId="0" borderId="81" xfId="0" applyFont="1" applyBorder="1" applyAlignment="1">
      <alignment horizontal="justify" vertical="center" wrapText="1"/>
    </xf>
    <xf numFmtId="0" fontId="77" fillId="0" borderId="83" xfId="0" applyFont="1" applyBorder="1" applyAlignment="1">
      <alignment horizontal="center" vertical="center" wrapText="1"/>
    </xf>
    <xf numFmtId="0" fontId="83" fillId="0" borderId="64" xfId="0" applyFont="1" applyBorder="1" applyAlignment="1">
      <alignment horizontal="center" vertical="center"/>
    </xf>
    <xf numFmtId="0" fontId="77" fillId="0" borderId="127" xfId="0" applyFont="1" applyBorder="1" applyAlignment="1">
      <alignment horizontal="center" vertical="center" wrapText="1"/>
    </xf>
    <xf numFmtId="0" fontId="83" fillId="0" borderId="62" xfId="0" applyFont="1" applyBorder="1" applyAlignment="1">
      <alignment horizontal="center" vertical="center"/>
    </xf>
    <xf numFmtId="0" fontId="77" fillId="0" borderId="92" xfId="0" applyFont="1" applyBorder="1" applyAlignment="1">
      <alignment horizontal="center" vertical="center" wrapText="1"/>
    </xf>
    <xf numFmtId="0" fontId="83" fillId="0" borderId="52" xfId="0" applyFont="1" applyBorder="1" applyAlignment="1">
      <alignment horizontal="center" vertical="center"/>
    </xf>
    <xf numFmtId="0" fontId="77" fillId="0" borderId="92" xfId="0" applyFont="1" applyBorder="1" applyAlignment="1">
      <alignment horizontal="justify" vertical="center" wrapText="1"/>
    </xf>
    <xf numFmtId="0" fontId="77" fillId="0" borderId="81" xfId="0" applyFont="1" applyBorder="1" applyAlignment="1">
      <alignment horizontal="center" vertical="center" wrapText="1"/>
    </xf>
    <xf numFmtId="0" fontId="77" fillId="0" borderId="81" xfId="0" applyFont="1" applyBorder="1" applyAlignment="1">
      <alignment horizontal="justify" vertical="center" wrapText="1"/>
    </xf>
    <xf numFmtId="0" fontId="77" fillId="0" borderId="63" xfId="0" applyFont="1" applyBorder="1" applyAlignment="1">
      <alignment horizontal="justify" vertical="center" wrapText="1"/>
    </xf>
    <xf numFmtId="0" fontId="77" fillId="0" borderId="92" xfId="0" applyFont="1" applyBorder="1" applyAlignment="1">
      <alignment horizontal="center" vertical="center"/>
    </xf>
    <xf numFmtId="0" fontId="77" fillId="0" borderId="61" xfId="0" applyFont="1" applyBorder="1" applyAlignment="1">
      <alignment horizontal="center" vertical="center"/>
    </xf>
    <xf numFmtId="0" fontId="77" fillId="0" borderId="0" xfId="0" applyFont="1" applyAlignment="1">
      <alignment horizontal="justify" vertical="center" wrapText="1"/>
    </xf>
    <xf numFmtId="0" fontId="77" fillId="0" borderId="67" xfId="0" applyFont="1" applyBorder="1" applyAlignment="1">
      <alignment horizontal="justify" vertical="center" wrapText="1"/>
    </xf>
    <xf numFmtId="0" fontId="83" fillId="0" borderId="92" xfId="0" applyFont="1" applyBorder="1" applyAlignment="1">
      <alignment horizontal="center" vertical="center"/>
    </xf>
    <xf numFmtId="0" fontId="77" fillId="0" borderId="81" xfId="0" applyFont="1" applyBorder="1" applyAlignment="1">
      <alignment horizontal="center" vertical="center"/>
    </xf>
    <xf numFmtId="0" fontId="83" fillId="0" borderId="81" xfId="0" applyFont="1" applyBorder="1" applyAlignment="1">
      <alignment horizontal="center" vertical="center"/>
    </xf>
    <xf numFmtId="0" fontId="82" fillId="0" borderId="92" xfId="0" applyFont="1" applyBorder="1" applyAlignment="1">
      <alignment horizontal="center" vertical="center" wrapText="1"/>
    </xf>
    <xf numFmtId="0" fontId="82" fillId="0" borderId="62" xfId="0" applyFont="1" applyBorder="1" applyAlignment="1">
      <alignment horizontal="center" vertical="center" wrapText="1"/>
    </xf>
    <xf numFmtId="0" fontId="82" fillId="0" borderId="52" xfId="0" applyFont="1" applyBorder="1" applyAlignment="1">
      <alignment horizontal="justify" vertical="center" wrapText="1"/>
    </xf>
    <xf numFmtId="0" fontId="82" fillId="0" borderId="92" xfId="0" applyFont="1" applyBorder="1" applyAlignment="1">
      <alignment horizontal="center" vertical="center"/>
    </xf>
    <xf numFmtId="0" fontId="82" fillId="0" borderId="9" xfId="0" applyFont="1" applyBorder="1" applyAlignment="1">
      <alignment horizontal="center" vertical="center" wrapText="1"/>
    </xf>
    <xf numFmtId="0" fontId="67" fillId="0" borderId="61" xfId="0" applyFont="1" applyBorder="1" applyAlignment="1">
      <alignment horizontal="center" vertical="center"/>
    </xf>
    <xf numFmtId="0" fontId="67" fillId="0" borderId="62" xfId="0" applyFont="1" applyBorder="1" applyAlignment="1">
      <alignment horizontal="center" vertical="center"/>
    </xf>
    <xf numFmtId="0" fontId="67" fillId="0" borderId="68" xfId="0" applyFont="1" applyBorder="1" applyAlignment="1">
      <alignment horizontal="center" vertical="center"/>
    </xf>
    <xf numFmtId="0" fontId="58" fillId="0" borderId="92" xfId="0" applyFont="1" applyBorder="1" applyAlignment="1">
      <alignment horizontal="left" vertical="center" wrapText="1"/>
    </xf>
    <xf numFmtId="9" fontId="85" fillId="25" borderId="92" xfId="4" applyFont="1" applyFill="1" applyBorder="1" applyAlignment="1">
      <alignment horizontal="center" vertical="center" wrapText="1"/>
    </xf>
    <xf numFmtId="9" fontId="69" fillId="25" borderId="92" xfId="4" applyFont="1" applyFill="1" applyBorder="1" applyAlignment="1">
      <alignment horizontal="center" vertical="center" wrapText="1"/>
    </xf>
    <xf numFmtId="9" fontId="69" fillId="25" borderId="92" xfId="0" applyNumberFormat="1" applyFont="1" applyFill="1" applyBorder="1" applyAlignment="1">
      <alignment horizontal="center" vertical="center" wrapText="1"/>
    </xf>
    <xf numFmtId="9" fontId="69" fillId="25" borderId="38" xfId="0" applyNumberFormat="1" applyFont="1" applyFill="1" applyBorder="1" applyAlignment="1">
      <alignment horizontal="center" vertical="center" wrapText="1"/>
    </xf>
    <xf numFmtId="9" fontId="69" fillId="25" borderId="52" xfId="0" applyNumberFormat="1" applyFont="1" applyFill="1" applyBorder="1" applyAlignment="1">
      <alignment horizontal="center" vertical="center" wrapText="1"/>
    </xf>
    <xf numFmtId="9" fontId="69" fillId="25" borderId="63" xfId="0" applyNumberFormat="1" applyFont="1" applyFill="1" applyBorder="1" applyAlignment="1">
      <alignment horizontal="center" vertical="center" wrapText="1"/>
    </xf>
    <xf numFmtId="0" fontId="82" fillId="0" borderId="92" xfId="0" applyFont="1" applyBorder="1" applyAlignment="1">
      <alignment horizontal="justify" vertical="center" wrapText="1"/>
    </xf>
    <xf numFmtId="0" fontId="82" fillId="0" borderId="81" xfId="0" applyFont="1" applyBorder="1" applyAlignment="1">
      <alignment horizontal="justify" vertical="center" wrapText="1"/>
    </xf>
    <xf numFmtId="0" fontId="43" fillId="0" borderId="2" xfId="0" applyFont="1" applyBorder="1" applyAlignment="1">
      <alignment horizontal="left" vertical="center" wrapText="1"/>
    </xf>
    <xf numFmtId="0" fontId="2" fillId="0" borderId="1" xfId="0" applyFont="1" applyBorder="1"/>
    <xf numFmtId="0" fontId="6" fillId="13" borderId="40" xfId="0" applyFont="1" applyFill="1" applyBorder="1" applyAlignment="1">
      <alignment vertical="center" wrapText="1"/>
    </xf>
    <xf numFmtId="0" fontId="2" fillId="0" borderId="47" xfId="0" applyFont="1" applyBorder="1"/>
    <xf numFmtId="0" fontId="2" fillId="0" borderId="43" xfId="0" applyFont="1" applyBorder="1"/>
    <xf numFmtId="0" fontId="16" fillId="0" borderId="11" xfId="0" applyFont="1" applyBorder="1" applyAlignment="1">
      <alignment horizontal="center" vertical="center" wrapText="1"/>
    </xf>
    <xf numFmtId="0" fontId="2" fillId="0" borderId="30" xfId="0" applyFont="1" applyBorder="1"/>
    <xf numFmtId="6" fontId="16" fillId="0" borderId="11" xfId="0" applyNumberFormat="1" applyFont="1" applyBorder="1" applyAlignment="1">
      <alignment horizontal="center" vertical="center" wrapText="1"/>
    </xf>
    <xf numFmtId="0" fontId="2" fillId="0" borderId="20" xfId="0" applyFont="1" applyBorder="1"/>
    <xf numFmtId="6" fontId="11" fillId="0" borderId="4" xfId="0" applyNumberFormat="1" applyFont="1" applyBorder="1" applyAlignment="1">
      <alignment horizontal="center" vertical="center" wrapText="1"/>
    </xf>
    <xf numFmtId="0" fontId="2" fillId="0" borderId="38" xfId="0" applyFont="1" applyBorder="1"/>
    <xf numFmtId="0" fontId="9" fillId="0" borderId="11" xfId="0" applyFont="1" applyBorder="1" applyAlignment="1">
      <alignment horizontal="justify" vertical="center" wrapText="1"/>
    </xf>
    <xf numFmtId="0" fontId="2" fillId="0" borderId="20" xfId="0" applyFont="1" applyBorder="1" applyAlignment="1">
      <alignment horizontal="justify" vertical="center" wrapText="1"/>
    </xf>
    <xf numFmtId="0" fontId="8" fillId="0" borderId="59" xfId="0" applyFont="1" applyBorder="1" applyAlignment="1">
      <alignment horizontal="justify" vertical="center" wrapText="1"/>
    </xf>
    <xf numFmtId="0" fontId="8" fillId="0" borderId="31" xfId="0" applyFont="1" applyBorder="1" applyAlignment="1">
      <alignment horizontal="justify" vertical="center" wrapText="1"/>
    </xf>
    <xf numFmtId="0" fontId="8" fillId="0" borderId="53" xfId="0" applyFont="1" applyBorder="1" applyAlignment="1">
      <alignment horizontal="justify" vertical="center" wrapText="1"/>
    </xf>
    <xf numFmtId="0" fontId="9" fillId="0" borderId="59" xfId="0" applyFont="1" applyBorder="1" applyAlignment="1">
      <alignment horizontal="justify" vertical="center" wrapText="1"/>
    </xf>
    <xf numFmtId="0" fontId="9" fillId="0" borderId="31" xfId="0" applyFont="1" applyBorder="1" applyAlignment="1">
      <alignment horizontal="justify" vertical="center" wrapText="1"/>
    </xf>
    <xf numFmtId="0" fontId="9" fillId="0" borderId="53" xfId="0" applyFont="1" applyBorder="1" applyAlignment="1">
      <alignment horizontal="justify" vertical="center" wrapText="1"/>
    </xf>
    <xf numFmtId="0" fontId="9" fillId="0" borderId="4" xfId="0" applyFont="1" applyBorder="1" applyAlignment="1">
      <alignment horizontal="center" vertical="center" wrapText="1"/>
    </xf>
    <xf numFmtId="0" fontId="2" fillId="0" borderId="29" xfId="0" applyFont="1" applyBorder="1"/>
    <xf numFmtId="0" fontId="9" fillId="0" borderId="11" xfId="0" applyFont="1" applyBorder="1" applyAlignment="1">
      <alignment horizontal="center" vertical="center" wrapText="1"/>
    </xf>
    <xf numFmtId="0" fontId="8" fillId="0" borderId="2" xfId="0" applyFont="1" applyBorder="1" applyAlignment="1">
      <alignment horizontal="center" vertical="center" wrapText="1"/>
    </xf>
    <xf numFmtId="0" fontId="2" fillId="0" borderId="27" xfId="0" applyFont="1" applyBorder="1"/>
    <xf numFmtId="0" fontId="9" fillId="11" borderId="36" xfId="0" applyFont="1" applyFill="1" applyBorder="1" applyAlignment="1">
      <alignment horizontal="center" vertical="center" wrapText="1"/>
    </xf>
    <xf numFmtId="0" fontId="2" fillId="0" borderId="39" xfId="0" applyFont="1" applyBorder="1"/>
    <xf numFmtId="0" fontId="8" fillId="0" borderId="11" xfId="0" applyFont="1" applyBorder="1" applyAlignment="1">
      <alignment vertical="top" wrapText="1"/>
    </xf>
    <xf numFmtId="0" fontId="8" fillId="0" borderId="11" xfId="0" applyFont="1" applyBorder="1" applyAlignment="1">
      <alignment vertical="center" wrapText="1"/>
    </xf>
    <xf numFmtId="0" fontId="2" fillId="0" borderId="30" xfId="0" applyFont="1" applyBorder="1" applyAlignment="1">
      <alignment vertical="center"/>
    </xf>
    <xf numFmtId="0" fontId="7" fillId="0" borderId="3" xfId="0" applyFont="1" applyBorder="1" applyAlignment="1">
      <alignment horizontal="center" vertical="center" textRotation="90" wrapText="1"/>
    </xf>
    <xf numFmtId="0" fontId="0" fillId="0" borderId="0" xfId="0"/>
    <xf numFmtId="0" fontId="2" fillId="0" borderId="28" xfId="0" applyFont="1" applyBorder="1"/>
    <xf numFmtId="9" fontId="1" fillId="10" borderId="11" xfId="0" applyNumberFormat="1" applyFont="1" applyFill="1" applyBorder="1" applyAlignment="1">
      <alignment horizontal="center" vertical="center" wrapText="1"/>
    </xf>
    <xf numFmtId="0" fontId="5" fillId="0" borderId="11" xfId="0" applyFont="1" applyBorder="1" applyAlignment="1">
      <alignment horizontal="center" vertical="center" textRotation="90" wrapText="1"/>
    </xf>
    <xf numFmtId="9" fontId="22" fillId="10" borderId="11" xfId="0" applyNumberFormat="1" applyFont="1" applyFill="1" applyBorder="1" applyAlignment="1">
      <alignment horizontal="center" vertical="center" wrapText="1"/>
    </xf>
    <xf numFmtId="0" fontId="2" fillId="0" borderId="31" xfId="0" applyFont="1" applyBorder="1"/>
    <xf numFmtId="0" fontId="9" fillId="0" borderId="11" xfId="0" applyFont="1" applyBorder="1" applyAlignment="1">
      <alignment horizontal="left" vertical="center" wrapText="1"/>
    </xf>
    <xf numFmtId="0" fontId="17" fillId="13" borderId="40" xfId="0" applyFont="1" applyFill="1" applyBorder="1" applyAlignment="1">
      <alignment horizontal="center" vertical="center" wrapText="1"/>
    </xf>
    <xf numFmtId="0" fontId="9" fillId="0" borderId="4" xfId="0" applyFont="1" applyBorder="1" applyAlignment="1">
      <alignment horizontal="left" vertical="center" wrapText="1"/>
    </xf>
    <xf numFmtId="0" fontId="2" fillId="0" borderId="30" xfId="0" applyFont="1" applyBorder="1" applyAlignment="1">
      <alignment horizontal="justify" vertical="center" wrapText="1"/>
    </xf>
    <xf numFmtId="0" fontId="9" fillId="11" borderId="48" xfId="0" applyFont="1" applyFill="1" applyBorder="1" applyAlignment="1">
      <alignment horizontal="center" vertical="center" wrapText="1"/>
    </xf>
    <xf numFmtId="0" fontId="2" fillId="0" borderId="50" xfId="0" applyFont="1" applyBorder="1"/>
    <xf numFmtId="0" fontId="31" fillId="0" borderId="8" xfId="0" applyFont="1" applyBorder="1" applyAlignment="1">
      <alignment horizontal="left"/>
    </xf>
    <xf numFmtId="0" fontId="31" fillId="0" borderId="97" xfId="0" applyFont="1" applyBorder="1" applyAlignment="1">
      <alignment horizontal="left"/>
    </xf>
    <xf numFmtId="0" fontId="25" fillId="0" borderId="8"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97" xfId="0" applyFont="1" applyBorder="1" applyAlignment="1">
      <alignment horizontal="center" vertical="center" wrapText="1"/>
    </xf>
    <xf numFmtId="0" fontId="9" fillId="0" borderId="11" xfId="0" applyFont="1" applyBorder="1" applyAlignment="1">
      <alignment horizontal="left" vertical="center"/>
    </xf>
    <xf numFmtId="0" fontId="9" fillId="0" borderId="38" xfId="0" applyFont="1" applyBorder="1" applyAlignment="1">
      <alignment horizontal="left" vertical="center" wrapText="1"/>
    </xf>
    <xf numFmtId="0" fontId="5" fillId="6" borderId="16" xfId="0" applyFont="1" applyFill="1" applyBorder="1" applyAlignment="1">
      <alignment horizontal="center" vertical="center" wrapText="1"/>
    </xf>
    <xf numFmtId="0" fontId="2" fillId="0" borderId="17" xfId="0" applyFont="1" applyBorder="1"/>
    <xf numFmtId="0" fontId="2" fillId="0" borderId="18" xfId="0" applyFont="1" applyBorder="1"/>
    <xf numFmtId="0" fontId="5" fillId="6" borderId="19" xfId="0" applyFont="1" applyFill="1" applyBorder="1" applyAlignment="1">
      <alignment horizontal="center" vertical="center" wrapText="1"/>
    </xf>
    <xf numFmtId="0" fontId="5" fillId="6" borderId="19" xfId="0" applyFont="1" applyFill="1" applyBorder="1" applyAlignment="1">
      <alignment horizontal="center" vertical="center"/>
    </xf>
    <xf numFmtId="0" fontId="2" fillId="0" borderId="20" xfId="0" applyFont="1" applyBorder="1" applyAlignment="1">
      <alignment vertical="center"/>
    </xf>
    <xf numFmtId="0" fontId="6" fillId="13" borderId="61" xfId="0" applyFont="1" applyFill="1" applyBorder="1" applyAlignment="1">
      <alignment horizontal="center" vertical="center" wrapText="1"/>
    </xf>
    <xf numFmtId="0" fontId="14" fillId="0" borderId="4" xfId="0" applyFont="1" applyBorder="1" applyAlignment="1">
      <alignment horizontal="center" vertical="center" wrapText="1"/>
    </xf>
    <xf numFmtId="0" fontId="8" fillId="0" borderId="11" xfId="0" applyFont="1" applyBorder="1" applyAlignment="1">
      <alignment horizontal="justify" vertical="center" wrapText="1"/>
    </xf>
    <xf numFmtId="0" fontId="8" fillId="0" borderId="11" xfId="0" applyFont="1" applyBorder="1" applyAlignment="1">
      <alignment horizontal="left" vertical="center" wrapText="1"/>
    </xf>
    <xf numFmtId="0" fontId="8" fillId="0" borderId="59"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11" xfId="0" applyFont="1" applyBorder="1" applyAlignment="1">
      <alignment horizontal="center" vertical="center"/>
    </xf>
    <xf numFmtId="0" fontId="8" fillId="0" borderId="2" xfId="0" applyFont="1" applyBorder="1" applyAlignment="1">
      <alignment horizontal="center" vertical="center"/>
    </xf>
    <xf numFmtId="0" fontId="5" fillId="8" borderId="23" xfId="0" applyFont="1" applyFill="1" applyBorder="1" applyAlignment="1">
      <alignment horizontal="center" vertical="center" wrapText="1"/>
    </xf>
    <xf numFmtId="0" fontId="2" fillId="0" borderId="34" xfId="0" applyFont="1" applyBorder="1"/>
    <xf numFmtId="0" fontId="33" fillId="0" borderId="0" xfId="0" applyFont="1" applyAlignment="1">
      <alignment horizontal="center"/>
    </xf>
    <xf numFmtId="0" fontId="33" fillId="0" borderId="0" xfId="0" applyFont="1"/>
    <xf numFmtId="0" fontId="30" fillId="3" borderId="5" xfId="0" applyFont="1" applyFill="1" applyBorder="1" applyAlignment="1">
      <alignment horizontal="center" vertical="center" wrapText="1"/>
    </xf>
    <xf numFmtId="0" fontId="56" fillId="0" borderId="6" xfId="0" applyFont="1" applyBorder="1"/>
    <xf numFmtId="0" fontId="56" fillId="0" borderId="72" xfId="0" applyFont="1" applyBorder="1"/>
    <xf numFmtId="0" fontId="5" fillId="2" borderId="12" xfId="0" applyFont="1" applyFill="1" applyBorder="1" applyAlignment="1">
      <alignment horizontal="center" vertical="center" wrapText="1"/>
    </xf>
    <xf numFmtId="0" fontId="2" fillId="0" borderId="13" xfId="0" applyFont="1" applyBorder="1"/>
    <xf numFmtId="0" fontId="2" fillId="0" borderId="14" xfId="0" applyFont="1" applyBorder="1"/>
    <xf numFmtId="0" fontId="5" fillId="6" borderId="11" xfId="0" applyFont="1" applyFill="1" applyBorder="1" applyAlignment="1">
      <alignment horizontal="center" vertical="center"/>
    </xf>
    <xf numFmtId="0" fontId="5" fillId="6" borderId="11" xfId="0" applyFont="1" applyFill="1" applyBorder="1" applyAlignment="1">
      <alignment horizontal="center" vertical="center" wrapText="1"/>
    </xf>
    <xf numFmtId="0" fontId="5" fillId="6" borderId="15" xfId="0" applyFont="1" applyFill="1" applyBorder="1" applyAlignment="1">
      <alignment horizontal="center" vertical="center"/>
    </xf>
    <xf numFmtId="0" fontId="5" fillId="6" borderId="15"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2" fillId="0" borderId="32" xfId="0" applyFont="1" applyBorder="1"/>
    <xf numFmtId="0" fontId="5" fillId="6" borderId="22" xfId="0" applyFont="1" applyFill="1" applyBorder="1" applyAlignment="1">
      <alignment horizontal="center" vertical="center" wrapText="1"/>
    </xf>
    <xf numFmtId="0" fontId="2" fillId="0" borderId="33" xfId="0" applyFont="1" applyBorder="1"/>
    <xf numFmtId="0" fontId="5" fillId="9" borderId="24" xfId="0" applyFont="1" applyFill="1" applyBorder="1" applyAlignment="1">
      <alignment horizontal="center" vertical="center" wrapText="1"/>
    </xf>
    <xf numFmtId="0" fontId="2" fillId="0" borderId="25" xfId="0" applyFont="1" applyBorder="1"/>
    <xf numFmtId="0" fontId="2" fillId="0" borderId="26" xfId="0" applyFont="1" applyBorder="1"/>
    <xf numFmtId="3" fontId="16" fillId="0" borderId="11" xfId="0" applyNumberFormat="1" applyFont="1" applyBorder="1" applyAlignment="1">
      <alignment horizontal="center" vertical="center" wrapText="1"/>
    </xf>
    <xf numFmtId="0" fontId="8" fillId="0" borderId="11" xfId="0" applyFont="1" applyBorder="1" applyAlignment="1">
      <alignment horizontal="center" vertical="center" wrapText="1"/>
    </xf>
    <xf numFmtId="0" fontId="4" fillId="13" borderId="40" xfId="0" applyFont="1" applyFill="1" applyBorder="1" applyAlignment="1">
      <alignment horizontal="center" vertical="center" wrapText="1"/>
    </xf>
    <xf numFmtId="0" fontId="19" fillId="15" borderId="40" xfId="0" applyFont="1" applyFill="1" applyBorder="1" applyAlignment="1">
      <alignment horizontal="center" vertical="center" wrapText="1"/>
    </xf>
    <xf numFmtId="0" fontId="2" fillId="0" borderId="51" xfId="0" applyFont="1" applyBorder="1"/>
    <xf numFmtId="0" fontId="20" fillId="13" borderId="54" xfId="0" applyFont="1" applyFill="1" applyBorder="1" applyAlignment="1">
      <alignment horizontal="center" vertical="center" wrapText="1"/>
    </xf>
    <xf numFmtId="0" fontId="2" fillId="0" borderId="54" xfId="0" applyFont="1" applyBorder="1"/>
    <xf numFmtId="0" fontId="0" fillId="16" borderId="86" xfId="0" applyFill="1" applyBorder="1" applyAlignment="1">
      <alignment horizontal="center"/>
    </xf>
    <xf numFmtId="0" fontId="2" fillId="0" borderId="87" xfId="0" applyFont="1" applyBorder="1"/>
    <xf numFmtId="0" fontId="2" fillId="0" borderId="88" xfId="0" applyFont="1" applyBorder="1"/>
    <xf numFmtId="0" fontId="2" fillId="0" borderId="89" xfId="0" applyFont="1" applyBorder="1"/>
    <xf numFmtId="0" fontId="2" fillId="0" borderId="90" xfId="0" applyFont="1" applyBorder="1"/>
    <xf numFmtId="0" fontId="2" fillId="0" borderId="91" xfId="0" applyFont="1" applyBorder="1"/>
    <xf numFmtId="0" fontId="23" fillId="16" borderId="86" xfId="0" applyFont="1" applyFill="1" applyBorder="1" applyAlignment="1">
      <alignment horizontal="center" vertical="center"/>
    </xf>
    <xf numFmtId="0" fontId="0" fillId="0" borderId="11" xfId="0" applyBorder="1" applyAlignment="1">
      <alignment horizontal="center" vertical="center" wrapText="1"/>
    </xf>
    <xf numFmtId="0" fontId="20" fillId="13" borderId="52" xfId="0" applyFont="1" applyFill="1" applyBorder="1" applyAlignment="1">
      <alignment horizontal="center" vertical="center" wrapText="1"/>
    </xf>
    <xf numFmtId="6" fontId="16" fillId="0" borderId="11" xfId="0" applyNumberFormat="1" applyFont="1" applyBorder="1" applyAlignment="1">
      <alignment horizontal="center" vertical="center"/>
    </xf>
    <xf numFmtId="0" fontId="21" fillId="0" borderId="11" xfId="0" applyFont="1" applyBorder="1" applyAlignment="1">
      <alignment horizontal="center" vertical="center" textRotation="90" wrapText="1"/>
    </xf>
    <xf numFmtId="0" fontId="9" fillId="0" borderId="2" xfId="0" applyFont="1" applyBorder="1" applyAlignment="1">
      <alignment horizontal="center" vertical="center" wrapText="1"/>
    </xf>
    <xf numFmtId="0" fontId="4" fillId="13" borderId="24" xfId="0" applyFont="1" applyFill="1" applyBorder="1" applyAlignment="1">
      <alignment horizontal="center" vertical="center" wrapText="1"/>
    </xf>
    <xf numFmtId="0" fontId="8" fillId="21" borderId="81" xfId="0" applyFont="1" applyFill="1" applyBorder="1" applyAlignment="1">
      <alignment horizontal="center" vertical="center"/>
    </xf>
    <xf numFmtId="0" fontId="2" fillId="21" borderId="82" xfId="0" applyFont="1" applyFill="1" applyBorder="1"/>
    <xf numFmtId="0" fontId="2" fillId="21" borderId="83" xfId="0" applyFont="1" applyFill="1" applyBorder="1"/>
    <xf numFmtId="0" fontId="8" fillId="0" borderId="4" xfId="0" applyFont="1" applyBorder="1" applyAlignment="1">
      <alignment horizontal="center" vertical="center"/>
    </xf>
    <xf numFmtId="0" fontId="2" fillId="0" borderId="20" xfId="0" applyFont="1" applyBorder="1" applyAlignment="1">
      <alignment horizontal="justify" vertical="center"/>
    </xf>
    <xf numFmtId="0" fontId="2" fillId="0" borderId="30" xfId="0" applyFont="1" applyBorder="1" applyAlignment="1">
      <alignment horizontal="justify" vertical="center"/>
    </xf>
    <xf numFmtId="0" fontId="8" fillId="11" borderId="36" xfId="0" applyFont="1" applyFill="1" applyBorder="1" applyAlignment="1">
      <alignment horizontal="center" vertical="center"/>
    </xf>
    <xf numFmtId="0" fontId="2" fillId="0" borderId="37" xfId="0" applyFont="1" applyBorder="1"/>
    <xf numFmtId="0" fontId="15" fillId="13" borderId="40" xfId="0" applyFont="1" applyFill="1" applyBorder="1" applyAlignment="1">
      <alignment vertical="center" wrapText="1"/>
    </xf>
    <xf numFmtId="0" fontId="0" fillId="0" borderId="0" xfId="0" applyAlignment="1">
      <alignment horizontal="center"/>
    </xf>
    <xf numFmtId="0" fontId="71" fillId="0" borderId="8" xfId="0" applyFont="1" applyBorder="1" applyAlignment="1">
      <alignment horizontal="center" vertical="center" wrapText="1"/>
    </xf>
    <xf numFmtId="0" fontId="71" fillId="0" borderId="7" xfId="0" applyFont="1" applyBorder="1" applyAlignment="1">
      <alignment horizontal="center" vertical="center" wrapText="1"/>
    </xf>
    <xf numFmtId="0" fontId="47" fillId="3" borderId="5" xfId="0" applyFont="1" applyFill="1" applyBorder="1" applyAlignment="1">
      <alignment horizontal="center" vertical="center" wrapText="1"/>
    </xf>
    <xf numFmtId="0" fontId="50" fillId="0" borderId="6" xfId="0" applyFont="1" applyBorder="1"/>
    <xf numFmtId="0" fontId="50" fillId="0" borderId="72" xfId="0" applyFont="1" applyBorder="1"/>
    <xf numFmtId="0" fontId="24" fillId="17" borderId="61" xfId="0" applyFont="1" applyFill="1" applyBorder="1" applyAlignment="1">
      <alignment horizontal="center" vertical="center" wrapText="1"/>
    </xf>
    <xf numFmtId="0" fontId="2" fillId="0" borderId="64" xfId="0" applyFont="1" applyBorder="1"/>
    <xf numFmtId="0" fontId="2" fillId="0" borderId="65" xfId="0" applyFont="1" applyBorder="1"/>
    <xf numFmtId="0" fontId="48" fillId="18" borderId="19" xfId="0" applyFont="1" applyFill="1" applyBorder="1" applyAlignment="1">
      <alignment horizontal="center" vertical="center" wrapText="1"/>
    </xf>
    <xf numFmtId="0" fontId="49" fillId="0" borderId="31" xfId="0" applyFont="1" applyBorder="1"/>
    <xf numFmtId="0" fontId="48" fillId="18" borderId="58" xfId="0" applyFont="1" applyFill="1" applyBorder="1" applyAlignment="1">
      <alignment horizontal="center" vertical="center" wrapText="1"/>
    </xf>
    <xf numFmtId="0" fontId="49" fillId="0" borderId="60" xfId="0" applyFont="1" applyBorder="1"/>
    <xf numFmtId="0" fontId="48" fillId="6" borderId="19" xfId="0" applyFont="1" applyFill="1" applyBorder="1" applyAlignment="1">
      <alignment horizontal="center" vertical="center" wrapText="1"/>
    </xf>
    <xf numFmtId="0" fontId="48" fillId="6" borderId="19" xfId="0" applyFont="1" applyFill="1" applyBorder="1" applyAlignment="1">
      <alignment horizontal="center" vertical="center"/>
    </xf>
    <xf numFmtId="0" fontId="63" fillId="23" borderId="92" xfId="0" applyFont="1" applyFill="1" applyBorder="1" applyAlignment="1">
      <alignment horizontal="center" vertical="center" textRotation="90" wrapText="1"/>
    </xf>
    <xf numFmtId="9" fontId="71" fillId="10" borderId="54" xfId="0" applyNumberFormat="1" applyFont="1" applyFill="1" applyBorder="1" applyAlignment="1">
      <alignment horizontal="center" vertical="center" wrapText="1"/>
    </xf>
    <xf numFmtId="0" fontId="69" fillId="0" borderId="80" xfId="0" applyFont="1" applyBorder="1"/>
    <xf numFmtId="0" fontId="69" fillId="0" borderId="38" xfId="0" applyFont="1" applyBorder="1"/>
    <xf numFmtId="0" fontId="58" fillId="0" borderId="92" xfId="0" applyFont="1" applyBorder="1" applyAlignment="1">
      <alignment horizontal="justify" vertical="center" wrapText="1"/>
    </xf>
    <xf numFmtId="0" fontId="58" fillId="0" borderId="81" xfId="0" applyFont="1" applyBorder="1" applyAlignment="1">
      <alignment horizontal="justify" vertical="center" wrapText="1"/>
    </xf>
    <xf numFmtId="0" fontId="58" fillId="0" borderId="137" xfId="0" applyFont="1" applyBorder="1" applyAlignment="1">
      <alignment horizontal="justify" vertical="center" wrapText="1"/>
    </xf>
    <xf numFmtId="0" fontId="58" fillId="0" borderId="101" xfId="0" applyFont="1" applyBorder="1" applyAlignment="1">
      <alignment horizontal="justify" vertical="center" wrapText="1"/>
    </xf>
    <xf numFmtId="0" fontId="61" fillId="0" borderId="81"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83"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83" xfId="0" applyFont="1" applyBorder="1" applyAlignment="1">
      <alignment horizontal="center" vertical="center" wrapText="1"/>
    </xf>
    <xf numFmtId="0" fontId="48" fillId="6" borderId="15" xfId="0" applyFont="1" applyFill="1" applyBorder="1" applyAlignment="1">
      <alignment horizontal="center" vertical="center" wrapText="1"/>
    </xf>
    <xf numFmtId="0" fontId="48" fillId="6" borderId="11" xfId="0" applyFont="1" applyFill="1" applyBorder="1" applyAlignment="1">
      <alignment horizontal="center" vertical="center"/>
    </xf>
    <xf numFmtId="0" fontId="48" fillId="6" borderId="11" xfId="0" applyFont="1" applyFill="1" applyBorder="1" applyAlignment="1">
      <alignment horizontal="center" vertical="center" wrapText="1"/>
    </xf>
    <xf numFmtId="0" fontId="48" fillId="6" borderId="55" xfId="0" applyFont="1" applyFill="1" applyBorder="1" applyAlignment="1">
      <alignment horizontal="center" vertical="center" wrapText="1"/>
    </xf>
    <xf numFmtId="0" fontId="49" fillId="0" borderId="56" xfId="0" applyFont="1" applyBorder="1"/>
    <xf numFmtId="0" fontId="49" fillId="0" borderId="57" xfId="0" applyFont="1" applyBorder="1"/>
    <xf numFmtId="0" fontId="48" fillId="6" borderId="15" xfId="0" applyFont="1" applyFill="1" applyBorder="1" applyAlignment="1">
      <alignment horizontal="center" vertical="center"/>
    </xf>
    <xf numFmtId="0" fontId="8" fillId="23" borderId="92" xfId="0" applyFont="1" applyFill="1" applyBorder="1" applyAlignment="1">
      <alignment horizontal="center" vertical="center" wrapText="1"/>
    </xf>
    <xf numFmtId="0" fontId="2" fillId="23" borderId="92" xfId="0" applyFont="1" applyFill="1" applyBorder="1" applyAlignment="1">
      <alignment horizontal="center"/>
    </xf>
    <xf numFmtId="0" fontId="2" fillId="23" borderId="108" xfId="0" applyFont="1" applyFill="1" applyBorder="1" applyAlignment="1">
      <alignment horizontal="center"/>
    </xf>
    <xf numFmtId="0" fontId="49" fillId="0" borderId="82" xfId="0" applyFont="1" applyBorder="1" applyAlignment="1">
      <alignment horizontal="justify" vertical="center" wrapText="1"/>
    </xf>
    <xf numFmtId="0" fontId="49" fillId="0" borderId="83" xfId="0" applyFont="1" applyBorder="1" applyAlignment="1">
      <alignment horizontal="justify" vertical="center" wrapText="1"/>
    </xf>
    <xf numFmtId="0" fontId="60" fillId="0" borderId="83" xfId="0" applyFont="1" applyBorder="1" applyAlignment="1">
      <alignment horizontal="justify" vertical="center" wrapText="1"/>
    </xf>
    <xf numFmtId="0" fontId="60" fillId="0" borderId="92" xfId="0" applyFont="1" applyBorder="1" applyAlignment="1">
      <alignment horizontal="justify" vertical="center" wrapText="1"/>
    </xf>
    <xf numFmtId="0" fontId="58" fillId="0" borderId="82" xfId="0" applyFont="1" applyBorder="1" applyAlignment="1">
      <alignment horizontal="justify" vertical="center" wrapText="1"/>
    </xf>
    <xf numFmtId="0" fontId="58" fillId="0" borderId="83" xfId="0" applyFont="1" applyBorder="1" applyAlignment="1">
      <alignment horizontal="justify" vertical="center" wrapText="1"/>
    </xf>
    <xf numFmtId="0" fontId="58" fillId="0" borderId="80" xfId="0" applyFont="1" applyBorder="1" applyAlignment="1">
      <alignment horizontal="center" vertical="center" wrapText="1"/>
    </xf>
    <xf numFmtId="0" fontId="58" fillId="0" borderId="66" xfId="0" applyFont="1" applyBorder="1" applyAlignment="1">
      <alignment horizontal="center" vertical="center" wrapText="1"/>
    </xf>
    <xf numFmtId="0" fontId="58" fillId="0" borderId="31" xfId="0" applyFont="1" applyBorder="1" applyAlignment="1">
      <alignment horizontal="center" vertical="center" wrapText="1"/>
    </xf>
    <xf numFmtId="0" fontId="2" fillId="0" borderId="92" xfId="0" applyFont="1" applyBorder="1" applyAlignment="1">
      <alignment horizontal="center"/>
    </xf>
    <xf numFmtId="0" fontId="8" fillId="0" borderId="137" xfId="0" applyFont="1" applyBorder="1" applyAlignment="1">
      <alignment horizontal="center" vertical="center" wrapText="1"/>
    </xf>
    <xf numFmtId="0" fontId="8" fillId="0" borderId="101" xfId="0" applyFont="1" applyBorder="1" applyAlignment="1">
      <alignment horizontal="center" vertical="center" wrapText="1"/>
    </xf>
    <xf numFmtId="0" fontId="64" fillId="0" borderId="92" xfId="0" applyFont="1" applyBorder="1" applyAlignment="1">
      <alignment horizontal="center" vertical="center" wrapText="1"/>
    </xf>
    <xf numFmtId="0" fontId="26" fillId="0" borderId="81" xfId="0" applyFont="1" applyBorder="1" applyAlignment="1">
      <alignment horizontal="center" vertical="center" wrapText="1"/>
    </xf>
    <xf numFmtId="0" fontId="26" fillId="0" borderId="82" xfId="0" applyFont="1" applyBorder="1" applyAlignment="1">
      <alignment horizontal="center" vertical="center" wrapText="1"/>
    </xf>
    <xf numFmtId="0" fontId="26" fillId="0" borderId="83" xfId="0" applyFont="1" applyBorder="1" applyAlignment="1">
      <alignment horizontal="center" vertical="center" wrapText="1"/>
    </xf>
    <xf numFmtId="0" fontId="26" fillId="0" borderId="67"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59" xfId="0" applyFont="1" applyBorder="1" applyAlignment="1">
      <alignment horizontal="center" vertical="center" wrapText="1"/>
    </xf>
    <xf numFmtId="0" fontId="26" fillId="0" borderId="31" xfId="0" applyFont="1" applyBorder="1" applyAlignment="1">
      <alignment horizontal="center" vertical="center" wrapText="1"/>
    </xf>
    <xf numFmtId="0" fontId="49" fillId="0" borderId="81" xfId="0" applyFont="1" applyBorder="1" applyAlignment="1">
      <alignment horizontal="justify" vertical="center" wrapText="1"/>
    </xf>
    <xf numFmtId="0" fontId="61" fillId="0" borderId="92" xfId="0" applyFont="1" applyBorder="1" applyAlignment="1">
      <alignment horizontal="justify" vertical="center" wrapText="1"/>
    </xf>
    <xf numFmtId="0" fontId="58" fillId="0" borderId="141" xfId="0" applyFont="1" applyBorder="1" applyAlignment="1">
      <alignment horizontal="justify" vertical="center" wrapText="1"/>
    </xf>
    <xf numFmtId="0" fontId="9" fillId="23" borderId="106" xfId="0" applyFont="1" applyFill="1" applyBorder="1" applyAlignment="1">
      <alignment horizontal="center" vertical="center" wrapText="1"/>
    </xf>
    <xf numFmtId="0" fontId="49" fillId="0" borderId="130" xfId="0" applyFont="1" applyBorder="1" applyAlignment="1">
      <alignment horizontal="justify" vertical="center" wrapText="1"/>
    </xf>
    <xf numFmtId="0" fontId="60" fillId="0" borderId="82" xfId="0" applyFont="1" applyBorder="1" applyAlignment="1">
      <alignment horizontal="justify" vertical="center" wrapText="1"/>
    </xf>
    <xf numFmtId="0" fontId="58" fillId="0" borderId="82" xfId="0" applyFont="1" applyBorder="1" applyAlignment="1">
      <alignment horizontal="center" vertical="center" wrapText="1"/>
    </xf>
    <xf numFmtId="0" fontId="9" fillId="0" borderId="108" xfId="0" applyFont="1" applyBorder="1" applyAlignment="1">
      <alignment horizontal="center" vertical="center" wrapText="1"/>
    </xf>
    <xf numFmtId="0" fontId="49" fillId="0" borderId="92" xfId="0" applyFont="1" applyBorder="1" applyAlignment="1">
      <alignment horizontal="justify" vertical="center" wrapText="1"/>
    </xf>
    <xf numFmtId="0" fontId="61" fillId="0" borderId="81" xfId="0" applyFont="1" applyBorder="1" applyAlignment="1">
      <alignment horizontal="justify" vertical="center" wrapText="1"/>
    </xf>
    <xf numFmtId="0" fontId="61" fillId="0" borderId="54" xfId="0" applyFont="1" applyBorder="1" applyAlignment="1">
      <alignment horizontal="justify" vertical="center" wrapText="1"/>
    </xf>
    <xf numFmtId="0" fontId="61" fillId="0" borderId="102" xfId="0" applyFont="1" applyBorder="1" applyAlignment="1">
      <alignment horizontal="justify" vertical="center" wrapText="1"/>
    </xf>
    <xf numFmtId="0" fontId="58" fillId="0" borderId="139" xfId="0" applyFont="1" applyBorder="1" applyAlignment="1">
      <alignment horizontal="justify" vertical="center" wrapText="1"/>
    </xf>
    <xf numFmtId="0" fontId="58" fillId="0" borderId="80" xfId="0" applyFont="1" applyBorder="1" applyAlignment="1">
      <alignment horizontal="justify" vertical="center" wrapText="1"/>
    </xf>
    <xf numFmtId="0" fontId="0" fillId="0" borderId="92" xfId="0" applyBorder="1" applyAlignment="1">
      <alignment horizontal="center" vertical="center" wrapText="1"/>
    </xf>
    <xf numFmtId="0" fontId="49" fillId="0" borderId="107" xfId="0" applyFont="1" applyBorder="1" applyAlignment="1">
      <alignment horizontal="justify" vertical="center" wrapText="1"/>
    </xf>
    <xf numFmtId="0" fontId="49" fillId="0" borderId="129" xfId="0" applyFont="1" applyBorder="1" applyAlignment="1">
      <alignment horizontal="justify" vertical="center" wrapText="1"/>
    </xf>
    <xf numFmtId="0" fontId="58" fillId="0" borderId="126" xfId="0" applyFont="1" applyBorder="1" applyAlignment="1">
      <alignment horizontal="center" vertical="center" wrapText="1"/>
    </xf>
    <xf numFmtId="0" fontId="58" fillId="0" borderId="127" xfId="0" applyFont="1" applyBorder="1" applyAlignment="1">
      <alignment horizontal="center" vertical="center" wrapText="1"/>
    </xf>
    <xf numFmtId="0" fontId="64" fillId="0" borderId="136" xfId="0" applyFont="1" applyBorder="1" applyAlignment="1">
      <alignment horizontal="center" vertical="center"/>
    </xf>
    <xf numFmtId="0" fontId="64" fillId="0" borderId="128" xfId="0" applyFont="1" applyBorder="1" applyAlignment="1">
      <alignment horizontal="center" vertical="center"/>
    </xf>
    <xf numFmtId="0" fontId="60" fillId="0" borderId="81" xfId="0" applyFont="1" applyBorder="1" applyAlignment="1">
      <alignment horizontal="justify" vertical="center" wrapText="1"/>
    </xf>
    <xf numFmtId="9" fontId="64" fillId="25" borderId="131" xfId="0" applyNumberFormat="1" applyFont="1" applyFill="1" applyBorder="1" applyAlignment="1">
      <alignment horizontal="center" vertical="center" wrapText="1"/>
    </xf>
    <xf numFmtId="9" fontId="64" fillId="25" borderId="132" xfId="0" applyNumberFormat="1" applyFont="1" applyFill="1" applyBorder="1" applyAlignment="1">
      <alignment horizontal="center" vertical="center" wrapText="1"/>
    </xf>
    <xf numFmtId="0" fontId="64" fillId="0" borderId="129" xfId="0" applyFont="1" applyBorder="1" applyAlignment="1">
      <alignment horizontal="center" vertical="center"/>
    </xf>
    <xf numFmtId="0" fontId="64" fillId="0" borderId="103" xfId="0" applyFont="1" applyBorder="1" applyAlignment="1">
      <alignment horizontal="center" vertical="center"/>
    </xf>
    <xf numFmtId="9" fontId="67" fillId="29" borderId="137" xfId="4" applyFont="1" applyFill="1" applyBorder="1" applyAlignment="1">
      <alignment horizontal="center" vertical="center"/>
    </xf>
    <xf numFmtId="9" fontId="67" fillId="29" borderId="101" xfId="4" applyFont="1" applyFill="1" applyBorder="1" applyAlignment="1">
      <alignment horizontal="center" vertical="center"/>
    </xf>
    <xf numFmtId="0" fontId="64" fillId="0" borderId="152" xfId="0" applyFont="1" applyBorder="1" applyAlignment="1">
      <alignment horizontal="center" vertical="center"/>
    </xf>
    <xf numFmtId="0" fontId="64" fillId="0" borderId="153" xfId="0" applyFont="1" applyBorder="1" applyAlignment="1">
      <alignment horizontal="center" vertical="center"/>
    </xf>
    <xf numFmtId="9" fontId="24" fillId="5" borderId="108" xfId="0" applyNumberFormat="1" applyFont="1" applyFill="1" applyBorder="1" applyAlignment="1">
      <alignment horizontal="center" vertical="center" wrapText="1"/>
    </xf>
    <xf numFmtId="0" fontId="64" fillId="0" borderId="131" xfId="0" applyFont="1" applyBorder="1" applyAlignment="1">
      <alignment horizontal="center" vertical="center"/>
    </xf>
    <xf numFmtId="0" fontId="64" fillId="0" borderId="82" xfId="0" applyFont="1" applyBorder="1" applyAlignment="1">
      <alignment horizontal="center" vertical="center"/>
    </xf>
    <xf numFmtId="0" fontId="9" fillId="0" borderId="142" xfId="0" applyFont="1" applyBorder="1" applyAlignment="1">
      <alignment horizontal="center" vertical="center" wrapText="1"/>
    </xf>
    <xf numFmtId="0" fontId="9" fillId="0" borderId="151" xfId="0" applyFont="1" applyBorder="1" applyAlignment="1">
      <alignment horizontal="center" vertical="center" wrapText="1"/>
    </xf>
    <xf numFmtId="0" fontId="64" fillId="0" borderId="130" xfId="0" applyFont="1" applyBorder="1" applyAlignment="1">
      <alignment horizontal="center" vertical="center"/>
    </xf>
    <xf numFmtId="9" fontId="24" fillId="30" borderId="137" xfId="0" applyNumberFormat="1" applyFont="1" applyFill="1" applyBorder="1" applyAlignment="1">
      <alignment horizontal="center" vertical="center" wrapText="1"/>
    </xf>
    <xf numFmtId="9" fontId="24" fillId="30" borderId="141" xfId="0" applyNumberFormat="1" applyFont="1" applyFill="1" applyBorder="1" applyAlignment="1">
      <alignment horizontal="center" vertical="center" wrapText="1"/>
    </xf>
    <xf numFmtId="0" fontId="58" fillId="0" borderId="81" xfId="0" applyFont="1" applyBorder="1" applyAlignment="1">
      <alignment horizontal="center" vertical="center" wrapText="1"/>
    </xf>
    <xf numFmtId="0" fontId="58" fillId="0" borderId="83" xfId="0" applyFont="1" applyBorder="1" applyAlignment="1">
      <alignment horizontal="center" vertical="center" wrapText="1"/>
    </xf>
    <xf numFmtId="0" fontId="64" fillId="0" borderId="132" xfId="0" applyFont="1" applyBorder="1" applyAlignment="1">
      <alignment horizontal="center" vertical="center"/>
    </xf>
    <xf numFmtId="0" fontId="49" fillId="25" borderId="108" xfId="0" applyFont="1" applyFill="1" applyBorder="1" applyAlignment="1">
      <alignment horizontal="center" vertical="center" wrapText="1"/>
    </xf>
    <xf numFmtId="0" fontId="49" fillId="25" borderId="106" xfId="0" applyFont="1" applyFill="1" applyBorder="1" applyAlignment="1">
      <alignment horizontal="center" vertical="center" wrapText="1"/>
    </xf>
    <xf numFmtId="0" fontId="49" fillId="25" borderId="107" xfId="0" applyFont="1" applyFill="1" applyBorder="1" applyAlignment="1">
      <alignment horizontal="center" vertical="center" wrapText="1"/>
    </xf>
    <xf numFmtId="0" fontId="58" fillId="25" borderId="92" xfId="0" applyFont="1" applyFill="1" applyBorder="1" applyAlignment="1">
      <alignment horizontal="center" vertical="center" wrapText="1"/>
    </xf>
    <xf numFmtId="0" fontId="13" fillId="26" borderId="142" xfId="0" applyFont="1" applyFill="1" applyBorder="1" applyAlignment="1">
      <alignment horizontal="center" vertical="center" wrapText="1"/>
    </xf>
    <xf numFmtId="0" fontId="13" fillId="26" borderId="139" xfId="0" applyFont="1" applyFill="1" applyBorder="1" applyAlignment="1">
      <alignment horizontal="center" vertical="center" wrapText="1"/>
    </xf>
    <xf numFmtId="0" fontId="13" fillId="26" borderId="138" xfId="0" applyFont="1" applyFill="1" applyBorder="1" applyAlignment="1">
      <alignment horizontal="center" vertical="center" wrapText="1"/>
    </xf>
    <xf numFmtId="0" fontId="24" fillId="26" borderId="66" xfId="0" applyFont="1" applyFill="1" applyBorder="1" applyAlignment="1">
      <alignment horizontal="center" vertical="center" wrapText="1"/>
    </xf>
    <xf numFmtId="0" fontId="69" fillId="27" borderId="64" xfId="0" applyFont="1" applyFill="1" applyBorder="1" applyAlignment="1">
      <alignment horizontal="center"/>
    </xf>
    <xf numFmtId="0" fontId="69" fillId="27" borderId="65" xfId="0" applyFont="1" applyFill="1" applyBorder="1" applyAlignment="1">
      <alignment horizontal="center"/>
    </xf>
    <xf numFmtId="0" fontId="0" fillId="26" borderId="61" xfId="0" applyFill="1" applyBorder="1" applyAlignment="1">
      <alignment horizontal="center" vertical="center" wrapText="1"/>
    </xf>
    <xf numFmtId="0" fontId="2" fillId="27" borderId="64" xfId="0" applyFont="1" applyFill="1" applyBorder="1"/>
    <xf numFmtId="0" fontId="2" fillId="27" borderId="143" xfId="0" applyFont="1" applyFill="1" applyBorder="1"/>
    <xf numFmtId="0" fontId="58" fillId="0" borderId="129" xfId="0" applyFont="1" applyBorder="1" applyAlignment="1">
      <alignment horizontal="justify" vertical="center" wrapText="1"/>
    </xf>
    <xf numFmtId="0" fontId="58" fillId="0" borderId="130" xfId="0" applyFont="1" applyBorder="1" applyAlignment="1">
      <alignment horizontal="justify" vertical="center" wrapText="1"/>
    </xf>
    <xf numFmtId="0" fontId="58" fillId="0" borderId="103" xfId="0" applyFont="1" applyBorder="1" applyAlignment="1">
      <alignment horizontal="justify" vertical="center" wrapText="1"/>
    </xf>
    <xf numFmtId="0" fontId="58" fillId="0" borderId="81" xfId="0" applyFont="1" applyBorder="1" applyAlignment="1">
      <alignment horizontal="center" vertical="center"/>
    </xf>
    <xf numFmtId="0" fontId="58" fillId="0" borderId="83" xfId="0" applyFont="1" applyBorder="1" applyAlignment="1">
      <alignment horizontal="center" vertical="center"/>
    </xf>
    <xf numFmtId="0" fontId="0" fillId="0" borderId="11" xfId="0" applyBorder="1" applyAlignment="1">
      <alignment horizontal="left" vertical="center" wrapText="1"/>
    </xf>
    <xf numFmtId="0" fontId="0" fillId="0" borderId="31" xfId="0" applyBorder="1" applyAlignment="1">
      <alignment horizontal="left" vertical="center" wrapText="1"/>
    </xf>
    <xf numFmtId="0" fontId="0" fillId="0" borderId="59" xfId="0" applyBorder="1" applyAlignment="1">
      <alignment horizontal="center" vertical="center" wrapText="1"/>
    </xf>
    <xf numFmtId="0" fontId="0" fillId="0" borderId="31" xfId="0" applyBorder="1" applyAlignment="1">
      <alignment horizontal="center" vertical="center" wrapText="1"/>
    </xf>
    <xf numFmtId="0" fontId="0" fillId="0" borderId="123" xfId="0" applyBorder="1" applyAlignment="1">
      <alignment horizontal="center" vertical="center" wrapText="1"/>
    </xf>
    <xf numFmtId="0" fontId="58" fillId="0" borderId="92" xfId="0" applyFont="1" applyBorder="1" applyAlignment="1">
      <alignment horizontal="center" vertical="center" wrapText="1"/>
    </xf>
    <xf numFmtId="0" fontId="2" fillId="0" borderId="142" xfId="0" applyFont="1" applyBorder="1" applyAlignment="1">
      <alignment horizontal="center"/>
    </xf>
    <xf numFmtId="0" fontId="2" fillId="0" borderId="66" xfId="0" applyFont="1" applyBorder="1" applyAlignment="1">
      <alignment horizontal="center"/>
    </xf>
    <xf numFmtId="0" fontId="58" fillId="0" borderId="133" xfId="0" applyFont="1" applyBorder="1" applyAlignment="1">
      <alignment horizontal="center" vertical="center" wrapText="1"/>
    </xf>
    <xf numFmtId="9" fontId="64" fillId="25" borderId="124" xfId="0" applyNumberFormat="1" applyFont="1" applyFill="1" applyBorder="1" applyAlignment="1">
      <alignment horizontal="center" vertical="center" wrapText="1"/>
    </xf>
    <xf numFmtId="9" fontId="64" fillId="25" borderId="128" xfId="0" applyNumberFormat="1" applyFont="1" applyFill="1" applyBorder="1" applyAlignment="1">
      <alignment horizontal="center" vertical="center" wrapText="1"/>
    </xf>
    <xf numFmtId="3" fontId="64" fillId="0" borderId="67" xfId="0" applyNumberFormat="1" applyFont="1" applyBorder="1" applyAlignment="1">
      <alignment horizontal="center" vertical="center" wrapText="1"/>
    </xf>
    <xf numFmtId="3" fontId="64" fillId="0" borderId="38" xfId="0" applyNumberFormat="1" applyFont="1" applyBorder="1" applyAlignment="1">
      <alignment horizontal="center" vertical="center" wrapText="1"/>
    </xf>
    <xf numFmtId="0" fontId="64" fillId="0" borderId="38" xfId="0" applyFont="1" applyBorder="1"/>
    <xf numFmtId="0" fontId="64" fillId="0" borderId="31" xfId="0" applyFont="1" applyBorder="1"/>
    <xf numFmtId="0" fontId="8" fillId="0" borderId="68" xfId="0" applyFont="1" applyBorder="1" applyAlignment="1">
      <alignment horizontal="left" vertical="center" wrapText="1"/>
    </xf>
    <xf numFmtId="0" fontId="8" fillId="0" borderId="66" xfId="0" applyFont="1" applyBorder="1" applyAlignment="1">
      <alignment horizontal="left" vertical="center" wrapText="1"/>
    </xf>
    <xf numFmtId="0" fontId="2" fillId="0" borderId="66" xfId="0" applyFont="1" applyBorder="1"/>
    <xf numFmtId="0" fontId="58" fillId="0" borderId="82" xfId="0" applyFont="1" applyBorder="1" applyAlignment="1">
      <alignment horizontal="center" vertical="center"/>
    </xf>
    <xf numFmtId="0" fontId="58" fillId="0" borderId="136" xfId="0" applyFont="1" applyBorder="1" applyAlignment="1">
      <alignment horizontal="center" vertical="center"/>
    </xf>
    <xf numFmtId="0" fontId="58" fillId="0" borderId="125" xfId="0" applyFont="1" applyBorder="1" applyAlignment="1">
      <alignment horizontal="center" vertical="center"/>
    </xf>
    <xf numFmtId="0" fontId="58" fillId="0" borderId="128" xfId="0" applyFont="1" applyBorder="1" applyAlignment="1">
      <alignment horizontal="center" vertical="center"/>
    </xf>
    <xf numFmtId="9" fontId="64" fillId="25" borderId="134" xfId="0" applyNumberFormat="1" applyFont="1" applyFill="1" applyBorder="1" applyAlignment="1">
      <alignment horizontal="center" vertical="center" wrapText="1"/>
    </xf>
    <xf numFmtId="9" fontId="64" fillId="25" borderId="133" xfId="0" applyNumberFormat="1" applyFont="1" applyFill="1" applyBorder="1" applyAlignment="1">
      <alignment horizontal="center" vertical="center" wrapText="1"/>
    </xf>
    <xf numFmtId="9" fontId="64" fillId="25" borderId="135" xfId="0" applyNumberFormat="1" applyFont="1" applyFill="1" applyBorder="1" applyAlignment="1">
      <alignment horizontal="center" vertical="center" wrapText="1"/>
    </xf>
    <xf numFmtId="0" fontId="2" fillId="0" borderId="61" xfId="0" applyFont="1" applyBorder="1" applyAlignment="1">
      <alignment horizontal="center"/>
    </xf>
    <xf numFmtId="9" fontId="24" fillId="30" borderId="81" xfId="0" applyNumberFormat="1" applyFont="1" applyFill="1" applyBorder="1" applyAlignment="1">
      <alignment horizontal="center" vertical="center" wrapText="1"/>
    </xf>
    <xf numFmtId="9" fontId="24" fillId="30" borderId="82" xfId="0" applyNumberFormat="1" applyFont="1" applyFill="1" applyBorder="1" applyAlignment="1">
      <alignment horizontal="center" vertical="center" wrapText="1"/>
    </xf>
    <xf numFmtId="9" fontId="24" fillId="30" borderId="83" xfId="0" applyNumberFormat="1" applyFont="1" applyFill="1" applyBorder="1" applyAlignment="1">
      <alignment horizontal="center" vertical="center" wrapText="1"/>
    </xf>
    <xf numFmtId="9" fontId="24" fillId="30" borderId="92" xfId="0" applyNumberFormat="1" applyFont="1" applyFill="1" applyBorder="1" applyAlignment="1">
      <alignment horizontal="center" vertical="center" wrapText="1"/>
    </xf>
    <xf numFmtId="0" fontId="0" fillId="0" borderId="54" xfId="0" applyBorder="1" applyAlignment="1">
      <alignment horizontal="left" vertical="center" wrapText="1"/>
    </xf>
    <xf numFmtId="0" fontId="0" fillId="0" borderId="80" xfId="0" applyBorder="1" applyAlignment="1">
      <alignment horizontal="left" vertical="center" wrapText="1"/>
    </xf>
    <xf numFmtId="0" fontId="2" fillId="0" borderId="80" xfId="0" applyFont="1" applyBorder="1"/>
    <xf numFmtId="9" fontId="24" fillId="5" borderId="126" xfId="0" applyNumberFormat="1" applyFont="1" applyFill="1" applyBorder="1" applyAlignment="1">
      <alignment horizontal="center" vertical="center" wrapText="1"/>
    </xf>
    <xf numFmtId="9" fontId="24" fillId="5" borderId="133" xfId="0" applyNumberFormat="1" applyFont="1" applyFill="1" applyBorder="1" applyAlignment="1">
      <alignment horizontal="center" vertical="center" wrapText="1"/>
    </xf>
    <xf numFmtId="0" fontId="58" fillId="0" borderId="38" xfId="0" applyFont="1" applyBorder="1" applyAlignment="1">
      <alignment horizontal="justify" vertical="center" wrapText="1"/>
    </xf>
    <xf numFmtId="0" fontId="58" fillId="0" borderId="65" xfId="0" applyFont="1" applyBorder="1" applyAlignment="1">
      <alignment horizontal="justify" vertical="center"/>
    </xf>
    <xf numFmtId="0" fontId="58" fillId="0" borderId="122" xfId="0" applyFont="1" applyBorder="1" applyAlignment="1">
      <alignment horizontal="center" vertical="center" wrapText="1"/>
    </xf>
    <xf numFmtId="0" fontId="58" fillId="0" borderId="123" xfId="0" applyFont="1" applyBorder="1" applyAlignment="1">
      <alignment horizontal="center" vertical="center" wrapText="1"/>
    </xf>
    <xf numFmtId="0" fontId="58" fillId="0" borderId="59" xfId="0" applyFont="1" applyBorder="1" applyAlignment="1">
      <alignment horizontal="center" vertical="center"/>
    </xf>
    <xf numFmtId="0" fontId="58" fillId="0" borderId="31" xfId="0" applyFont="1" applyBorder="1" applyAlignment="1">
      <alignment horizontal="center" vertical="center"/>
    </xf>
    <xf numFmtId="0" fontId="58" fillId="0" borderId="53" xfId="0" applyFont="1" applyBorder="1" applyAlignment="1">
      <alignment horizontal="center" vertical="center"/>
    </xf>
    <xf numFmtId="0" fontId="58" fillId="0" borderId="66" xfId="0" applyFont="1" applyBorder="1" applyAlignment="1">
      <alignment horizontal="justify" vertical="center" wrapText="1"/>
    </xf>
    <xf numFmtId="0" fontId="58" fillId="0" borderId="61" xfId="0" applyFont="1" applyBorder="1" applyAlignment="1">
      <alignment horizontal="justify" vertical="center"/>
    </xf>
    <xf numFmtId="0" fontId="61" fillId="0" borderId="81" xfId="0" applyFont="1" applyBorder="1" applyAlignment="1">
      <alignment horizontal="left" vertical="center" wrapText="1"/>
    </xf>
    <xf numFmtId="0" fontId="61" fillId="0" borderId="83" xfId="0" applyFont="1" applyBorder="1" applyAlignment="1">
      <alignment horizontal="left" vertical="center" wrapText="1"/>
    </xf>
    <xf numFmtId="9" fontId="24" fillId="5" borderId="127" xfId="0" applyNumberFormat="1" applyFont="1" applyFill="1" applyBorder="1" applyAlignment="1">
      <alignment horizontal="center" vertical="center" wrapText="1"/>
    </xf>
    <xf numFmtId="0" fontId="24" fillId="26" borderId="68" xfId="0" applyFont="1" applyFill="1" applyBorder="1" applyAlignment="1">
      <alignment horizontal="center" vertical="center" wrapText="1"/>
    </xf>
    <xf numFmtId="0" fontId="69" fillId="27" borderId="54" xfId="0" applyFont="1" applyFill="1" applyBorder="1" applyAlignment="1">
      <alignment horizontal="center"/>
    </xf>
    <xf numFmtId="0" fontId="69" fillId="27" borderId="67" xfId="0" applyFont="1" applyFill="1" applyBorder="1" applyAlignment="1">
      <alignment horizontal="center"/>
    </xf>
    <xf numFmtId="0" fontId="0" fillId="0" borderId="67" xfId="0" applyBorder="1" applyAlignment="1">
      <alignment horizontal="left" vertical="center" wrapText="1"/>
    </xf>
    <xf numFmtId="0" fontId="0" fillId="0" borderId="38" xfId="0" applyBorder="1" applyAlignment="1">
      <alignment horizontal="left" vertical="center" wrapText="1"/>
    </xf>
    <xf numFmtId="0" fontId="0" fillId="0" borderId="68" xfId="0" applyBorder="1" applyAlignment="1">
      <alignment horizontal="left" vertical="center" wrapText="1"/>
    </xf>
    <xf numFmtId="0" fontId="0" fillId="0" borderId="66" xfId="0" applyBorder="1" applyAlignment="1">
      <alignment horizontal="left" vertical="center" wrapText="1"/>
    </xf>
    <xf numFmtId="0" fontId="2" fillId="0" borderId="61" xfId="0" applyFont="1" applyBorder="1"/>
    <xf numFmtId="0" fontId="2" fillId="0" borderId="81" xfId="0" applyFont="1" applyBorder="1" applyAlignment="1">
      <alignment horizontal="center"/>
    </xf>
    <xf numFmtId="0" fontId="2" fillId="0" borderId="82" xfId="0" applyFont="1" applyBorder="1" applyAlignment="1">
      <alignment horizontal="center"/>
    </xf>
    <xf numFmtId="0" fontId="2" fillId="0" borderId="83" xfId="0" applyFont="1" applyBorder="1" applyAlignment="1">
      <alignment horizontal="center"/>
    </xf>
    <xf numFmtId="0" fontId="58" fillId="0" borderId="53" xfId="0" applyFont="1" applyBorder="1" applyAlignment="1">
      <alignment horizontal="center" vertical="center" wrapText="1"/>
    </xf>
    <xf numFmtId="0" fontId="61" fillId="0" borderId="82" xfId="0" applyFont="1" applyBorder="1" applyAlignment="1">
      <alignment horizontal="left" vertical="center" wrapText="1"/>
    </xf>
    <xf numFmtId="0" fontId="8" fillId="0" borderId="122" xfId="0" applyFont="1" applyBorder="1" applyAlignment="1">
      <alignment horizontal="center" vertical="center" wrapText="1"/>
    </xf>
    <xf numFmtId="0" fontId="8" fillId="0" borderId="123"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30" xfId="0" applyFont="1" applyBorder="1"/>
    <xf numFmtId="0" fontId="8" fillId="0" borderId="92" xfId="0" applyFont="1" applyBorder="1" applyAlignment="1">
      <alignment horizontal="center" vertical="center" wrapText="1"/>
    </xf>
    <xf numFmtId="0" fontId="8" fillId="0" borderId="67" xfId="0" applyFont="1" applyBorder="1" applyAlignment="1">
      <alignment horizontal="left" vertical="center" wrapText="1"/>
    </xf>
    <xf numFmtId="0" fontId="8" fillId="0" borderId="38" xfId="0" applyFont="1" applyBorder="1" applyAlignment="1">
      <alignment horizontal="left" vertical="center" wrapText="1"/>
    </xf>
    <xf numFmtId="0" fontId="8" fillId="0" borderId="31" xfId="0" applyFont="1" applyBorder="1" applyAlignment="1">
      <alignment horizontal="left" vertical="center" wrapText="1"/>
    </xf>
    <xf numFmtId="0" fontId="64" fillId="0" borderId="68" xfId="0" applyFont="1" applyBorder="1" applyAlignment="1">
      <alignment horizontal="left" vertical="center" wrapText="1"/>
    </xf>
    <xf numFmtId="0" fontId="64" fillId="0" borderId="66" xfId="0" applyFont="1" applyBorder="1" applyAlignment="1">
      <alignment horizontal="left" vertical="center" wrapText="1"/>
    </xf>
    <xf numFmtId="0" fontId="64" fillId="0" borderId="61" xfId="0" applyFont="1" applyBorder="1" applyAlignment="1">
      <alignment horizontal="left"/>
    </xf>
    <xf numFmtId="0" fontId="64" fillId="0" borderId="81" xfId="0" applyFont="1" applyBorder="1" applyAlignment="1">
      <alignment horizontal="center" vertical="center"/>
    </xf>
    <xf numFmtId="0" fontId="64" fillId="0" borderId="83" xfId="0" applyFont="1" applyBorder="1" applyAlignment="1">
      <alignment horizontal="center" vertical="center"/>
    </xf>
    <xf numFmtId="0" fontId="64" fillId="0" borderId="92" xfId="0" applyFont="1" applyBorder="1" applyAlignment="1">
      <alignment horizontal="center" vertical="center"/>
    </xf>
    <xf numFmtId="0" fontId="61" fillId="0" borderId="83" xfId="0" applyFont="1" applyBorder="1" applyAlignment="1">
      <alignment horizontal="justify" vertical="center" wrapText="1"/>
    </xf>
    <xf numFmtId="0" fontId="13" fillId="26" borderId="108" xfId="0" applyFont="1" applyFill="1" applyBorder="1" applyAlignment="1">
      <alignment horizontal="center" vertical="center" wrapText="1"/>
    </xf>
    <xf numFmtId="0" fontId="13" fillId="26" borderId="106" xfId="0" applyFont="1" applyFill="1" applyBorder="1" applyAlignment="1">
      <alignment horizontal="center" vertical="center" wrapText="1"/>
    </xf>
    <xf numFmtId="0" fontId="13" fillId="26" borderId="107" xfId="0" applyFont="1" applyFill="1" applyBorder="1" applyAlignment="1">
      <alignment horizontal="center" vertical="center" wrapText="1"/>
    </xf>
    <xf numFmtId="0" fontId="24" fillId="26" borderId="54" xfId="0" applyFont="1" applyFill="1" applyBorder="1" applyAlignment="1">
      <alignment horizontal="center" vertical="center" wrapText="1"/>
    </xf>
    <xf numFmtId="0" fontId="9" fillId="0" borderId="129" xfId="0" applyFont="1" applyBorder="1" applyAlignment="1">
      <alignment horizontal="center" vertical="center" wrapText="1"/>
    </xf>
    <xf numFmtId="0" fontId="9" fillId="0" borderId="130"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144" xfId="0" applyFont="1" applyBorder="1" applyAlignment="1">
      <alignment horizontal="center" vertical="center" wrapText="1"/>
    </xf>
    <xf numFmtId="0" fontId="9" fillId="0" borderId="81" xfId="0" applyFont="1" applyBorder="1" applyAlignment="1">
      <alignment horizontal="left" vertical="center" wrapText="1"/>
    </xf>
    <xf numFmtId="0" fontId="9" fillId="0" borderId="82" xfId="0" applyFont="1" applyBorder="1" applyAlignment="1">
      <alignment horizontal="left" vertical="center" wrapText="1"/>
    </xf>
    <xf numFmtId="0" fontId="9" fillId="0" borderId="83" xfId="0" applyFont="1" applyBorder="1" applyAlignment="1">
      <alignment horizontal="left" vertical="center" wrapText="1"/>
    </xf>
    <xf numFmtId="0" fontId="61" fillId="0" borderId="82" xfId="0" applyFont="1" applyBorder="1" applyAlignment="1">
      <alignment horizontal="justify" vertical="center" wrapText="1"/>
    </xf>
    <xf numFmtId="9" fontId="65" fillId="25" borderId="131" xfId="0" applyNumberFormat="1" applyFont="1" applyFill="1" applyBorder="1" applyAlignment="1">
      <alignment horizontal="center" vertical="center" wrapText="1"/>
    </xf>
    <xf numFmtId="9" fontId="65" fillId="25" borderId="82" xfId="0" applyNumberFormat="1" applyFont="1" applyFill="1" applyBorder="1" applyAlignment="1">
      <alignment horizontal="center" vertical="center" wrapText="1"/>
    </xf>
    <xf numFmtId="9" fontId="65" fillId="25" borderId="83" xfId="0" applyNumberFormat="1" applyFont="1" applyFill="1" applyBorder="1" applyAlignment="1">
      <alignment horizontal="center" vertical="center" wrapText="1"/>
    </xf>
    <xf numFmtId="0" fontId="64" fillId="0" borderId="134" xfId="0" applyFont="1" applyBorder="1" applyAlignment="1">
      <alignment horizontal="center" vertical="center"/>
    </xf>
    <xf numFmtId="0" fontId="64" fillId="0" borderId="135" xfId="0" applyFont="1" applyBorder="1" applyAlignment="1">
      <alignment horizontal="center" vertical="center"/>
    </xf>
    <xf numFmtId="0" fontId="58" fillId="0" borderId="68" xfId="0" applyFont="1" applyBorder="1" applyAlignment="1">
      <alignment horizontal="justify" vertical="center" wrapText="1"/>
    </xf>
    <xf numFmtId="0" fontId="58" fillId="0" borderId="66" xfId="0" applyFont="1" applyBorder="1" applyAlignment="1">
      <alignment horizontal="justify" vertical="center"/>
    </xf>
    <xf numFmtId="0" fontId="64" fillId="0" borderId="81" xfId="0" applyFont="1" applyBorder="1" applyAlignment="1">
      <alignment horizontal="center" vertical="center" wrapText="1"/>
    </xf>
    <xf numFmtId="0" fontId="64" fillId="0" borderId="132" xfId="0" applyFont="1" applyBorder="1" applyAlignment="1">
      <alignment horizontal="center" vertical="center" wrapText="1"/>
    </xf>
    <xf numFmtId="9" fontId="65" fillId="25" borderId="138" xfId="0" applyNumberFormat="1" applyFont="1" applyFill="1" applyBorder="1" applyAlignment="1">
      <alignment horizontal="center" vertical="center" wrapText="1"/>
    </xf>
    <xf numFmtId="9" fontId="65" fillId="25" borderId="65" xfId="0" applyNumberFormat="1" applyFont="1" applyFill="1" applyBorder="1" applyAlignment="1">
      <alignment horizontal="center" vertical="center" wrapText="1"/>
    </xf>
    <xf numFmtId="0" fontId="58" fillId="0" borderId="59" xfId="0" applyFont="1" applyBorder="1" applyAlignment="1">
      <alignment horizontal="center" vertical="center" wrapText="1"/>
    </xf>
    <xf numFmtId="0" fontId="58" fillId="0" borderId="124" xfId="0" applyFont="1" applyBorder="1" applyAlignment="1">
      <alignment horizontal="justify" vertical="center" wrapText="1"/>
    </xf>
    <xf numFmtId="0" fontId="58" fillId="0" borderId="128" xfId="0" applyFont="1" applyBorder="1" applyAlignment="1">
      <alignment horizontal="justify" vertical="center" wrapText="1"/>
    </xf>
    <xf numFmtId="0" fontId="58" fillId="0" borderId="122" xfId="0" applyFont="1" applyBorder="1" applyAlignment="1">
      <alignment horizontal="justify" vertical="center" wrapText="1"/>
    </xf>
    <xf numFmtId="0" fontId="58" fillId="0" borderId="123" xfId="0" applyFont="1" applyBorder="1" applyAlignment="1">
      <alignment horizontal="justify" vertical="center" wrapText="1"/>
    </xf>
    <xf numFmtId="0" fontId="58" fillId="0" borderId="31" xfId="0" applyFont="1" applyBorder="1" applyAlignment="1">
      <alignment horizontal="justify" vertical="center" wrapText="1"/>
    </xf>
    <xf numFmtId="9" fontId="65" fillId="25" borderId="59" xfId="0" applyNumberFormat="1" applyFont="1" applyFill="1" applyBorder="1" applyAlignment="1">
      <alignment horizontal="center" vertical="center" wrapText="1"/>
    </xf>
    <xf numFmtId="9" fontId="65" fillId="25" borderId="53" xfId="0" applyNumberFormat="1" applyFont="1" applyFill="1" applyBorder="1" applyAlignment="1">
      <alignment horizontal="center" vertical="center" wrapText="1"/>
    </xf>
    <xf numFmtId="0" fontId="64" fillId="0" borderId="66" xfId="0" applyFont="1" applyBorder="1" applyAlignment="1">
      <alignment horizontal="center" vertical="center" wrapText="1"/>
    </xf>
    <xf numFmtId="0" fontId="64" fillId="0" borderId="61" xfId="0" applyFont="1" applyBorder="1" applyAlignment="1">
      <alignment horizontal="center" vertical="center" wrapText="1"/>
    </xf>
    <xf numFmtId="0" fontId="58" fillId="0" borderId="136" xfId="0" applyFont="1" applyBorder="1" applyAlignment="1">
      <alignment horizontal="justify" vertical="center" wrapText="1"/>
    </xf>
    <xf numFmtId="0" fontId="58" fillId="0" borderId="125" xfId="0" applyFont="1" applyBorder="1" applyAlignment="1">
      <alignment horizontal="justify" vertical="center" wrapText="1"/>
    </xf>
    <xf numFmtId="0" fontId="28" fillId="0" borderId="67" xfId="0" applyFont="1" applyBorder="1" applyAlignment="1">
      <alignment horizontal="left" vertical="center" wrapText="1"/>
    </xf>
    <xf numFmtId="0" fontId="28" fillId="0" borderId="38" xfId="0" applyFont="1" applyBorder="1" applyAlignment="1">
      <alignment horizontal="left" vertical="center" wrapText="1"/>
    </xf>
    <xf numFmtId="0" fontId="63" fillId="23" borderId="81" xfId="0" applyFont="1" applyFill="1" applyBorder="1" applyAlignment="1">
      <alignment horizontal="center" vertical="center" textRotation="90" wrapText="1"/>
    </xf>
    <xf numFmtId="0" fontId="49" fillId="0" borderId="125" xfId="0" applyFont="1" applyBorder="1" applyAlignment="1">
      <alignment horizontal="justify" vertical="center" wrapText="1"/>
    </xf>
    <xf numFmtId="0" fontId="49" fillId="0" borderId="125" xfId="0" applyFont="1" applyBorder="1" applyAlignment="1">
      <alignment horizontal="justify" vertical="center"/>
    </xf>
    <xf numFmtId="0" fontId="49" fillId="0" borderId="128" xfId="0" applyFont="1" applyBorder="1" applyAlignment="1">
      <alignment horizontal="justify" vertical="center"/>
    </xf>
    <xf numFmtId="0" fontId="58" fillId="0" borderId="133" xfId="0" applyFont="1" applyBorder="1" applyAlignment="1">
      <alignment horizontal="justify" vertical="center" wrapText="1"/>
    </xf>
    <xf numFmtId="0" fontId="58" fillId="0" borderId="92" xfId="0" applyFont="1" applyBorder="1" applyAlignment="1">
      <alignment horizontal="center" vertical="center"/>
    </xf>
    <xf numFmtId="0" fontId="69" fillId="0" borderId="137" xfId="0" applyFont="1" applyBorder="1" applyAlignment="1">
      <alignment horizontal="left" vertical="center" wrapText="1"/>
    </xf>
    <xf numFmtId="0" fontId="69" fillId="0" borderId="140" xfId="0" applyFont="1" applyBorder="1" applyAlignment="1">
      <alignment horizontal="left" vertical="center" wrapText="1"/>
    </xf>
    <xf numFmtId="0" fontId="69" fillId="0" borderId="133" xfId="0" applyFont="1" applyBorder="1" applyAlignment="1">
      <alignment horizontal="left" vertical="center" wrapText="1"/>
    </xf>
    <xf numFmtId="0" fontId="58" fillId="0" borderId="138" xfId="0" applyFont="1" applyBorder="1" applyAlignment="1">
      <alignment horizontal="justify" vertical="center" wrapText="1"/>
    </xf>
    <xf numFmtId="0" fontId="20" fillId="13" borderId="92" xfId="0" applyFont="1" applyFill="1" applyBorder="1" applyAlignment="1">
      <alignment horizontal="center" vertical="center" wrapText="1"/>
    </xf>
    <xf numFmtId="0" fontId="20" fillId="13" borderId="108" xfId="0" applyFont="1" applyFill="1" applyBorder="1" applyAlignment="1">
      <alignment horizontal="center" vertical="center" wrapText="1"/>
    </xf>
    <xf numFmtId="0" fontId="63" fillId="0" borderId="38" xfId="0" applyFont="1" applyBorder="1" applyAlignment="1">
      <alignment horizontal="center" vertical="center" textRotation="90" wrapText="1"/>
    </xf>
    <xf numFmtId="9" fontId="70" fillId="10" borderId="66" xfId="0" applyNumberFormat="1" applyFont="1" applyFill="1" applyBorder="1" applyAlignment="1">
      <alignment horizontal="center" vertical="center" wrapText="1"/>
    </xf>
    <xf numFmtId="0" fontId="69" fillId="0" borderId="66" xfId="0" applyFont="1" applyBorder="1"/>
    <xf numFmtId="0" fontId="69" fillId="0" borderId="31" xfId="0" applyFont="1" applyBorder="1"/>
    <xf numFmtId="0" fontId="58" fillId="0" borderId="38" xfId="0" applyFont="1" applyBorder="1" applyAlignment="1">
      <alignment horizontal="left" vertical="center" wrapText="1"/>
    </xf>
    <xf numFmtId="0" fontId="58" fillId="0" borderId="65" xfId="0" applyFont="1" applyBorder="1"/>
    <xf numFmtId="0" fontId="58" fillId="0" borderId="92" xfId="0" applyFont="1" applyBorder="1" applyAlignment="1">
      <alignment horizontal="justify" vertical="center"/>
    </xf>
    <xf numFmtId="9" fontId="64" fillId="25" borderId="81" xfId="0" applyNumberFormat="1" applyFont="1" applyFill="1" applyBorder="1" applyAlignment="1">
      <alignment horizontal="center" vertical="center" wrapText="1"/>
    </xf>
    <xf numFmtId="9" fontId="64" fillId="25" borderId="83" xfId="0" applyNumberFormat="1" applyFont="1" applyFill="1" applyBorder="1" applyAlignment="1">
      <alignment horizontal="center" vertical="center" wrapText="1"/>
    </xf>
    <xf numFmtId="0" fontId="6" fillId="26" borderId="108" xfId="0" applyFont="1" applyFill="1" applyBorder="1" applyAlignment="1">
      <alignment horizontal="center" vertical="center" wrapText="1"/>
    </xf>
    <xf numFmtId="0" fontId="6" fillId="26" borderId="106" xfId="0" applyFont="1" applyFill="1" applyBorder="1" applyAlignment="1">
      <alignment horizontal="center" vertical="center" wrapText="1"/>
    </xf>
    <xf numFmtId="0" fontId="6" fillId="26" borderId="107" xfId="0" applyFont="1" applyFill="1" applyBorder="1" applyAlignment="1">
      <alignment horizontal="center" vertical="center" wrapText="1"/>
    </xf>
    <xf numFmtId="0" fontId="24" fillId="26" borderId="92" xfId="0" applyFont="1" applyFill="1" applyBorder="1" applyAlignment="1">
      <alignment horizontal="center" vertical="center" wrapText="1"/>
    </xf>
    <xf numFmtId="0" fontId="69" fillId="27" borderId="92" xfId="0" applyFont="1" applyFill="1" applyBorder="1" applyAlignment="1">
      <alignment horizontal="center"/>
    </xf>
    <xf numFmtId="0" fontId="19" fillId="15" borderId="66" xfId="0" applyFont="1" applyFill="1" applyBorder="1" applyAlignment="1">
      <alignment horizontal="center" vertical="center" wrapText="1"/>
    </xf>
    <xf numFmtId="0" fontId="19" fillId="15" borderId="80" xfId="0" applyFont="1" applyFill="1" applyBorder="1" applyAlignment="1">
      <alignment horizontal="center" vertical="center" wrapText="1"/>
    </xf>
    <xf numFmtId="0" fontId="19" fillId="15" borderId="38" xfId="0" applyFont="1" applyFill="1" applyBorder="1" applyAlignment="1">
      <alignment horizontal="center" vertical="center" wrapText="1"/>
    </xf>
    <xf numFmtId="0" fontId="29" fillId="15" borderId="68" xfId="0" applyFont="1" applyFill="1" applyBorder="1" applyAlignment="1">
      <alignment horizontal="center" vertical="center" wrapText="1"/>
    </xf>
    <xf numFmtId="9" fontId="72" fillId="30" borderId="31" xfId="0" applyNumberFormat="1" applyFont="1" applyFill="1" applyBorder="1" applyAlignment="1">
      <alignment horizontal="center" vertical="center" wrapText="1"/>
    </xf>
    <xf numFmtId="0" fontId="58" fillId="25" borderId="108" xfId="0" applyFont="1" applyFill="1" applyBorder="1" applyAlignment="1">
      <alignment horizontal="center" vertical="center" wrapText="1"/>
    </xf>
    <xf numFmtId="0" fontId="58" fillId="0" borderId="38" xfId="0" applyFont="1" applyBorder="1" applyAlignment="1">
      <alignment horizontal="center" vertical="center" wrapText="1"/>
    </xf>
    <xf numFmtId="0" fontId="58" fillId="0" borderId="107" xfId="0" applyFont="1" applyBorder="1" applyAlignment="1">
      <alignment horizontal="center" vertical="center" wrapText="1"/>
    </xf>
    <xf numFmtId="0" fontId="58" fillId="0" borderId="81" xfId="0" applyFont="1" applyBorder="1" applyAlignment="1">
      <alignment horizontal="left" vertical="center" wrapText="1"/>
    </xf>
    <xf numFmtId="0" fontId="58" fillId="0" borderId="83" xfId="0" applyFont="1" applyBorder="1" applyAlignment="1">
      <alignment horizontal="left" vertical="center" wrapText="1"/>
    </xf>
    <xf numFmtId="0" fontId="58" fillId="0" borderId="124" xfId="0" applyFont="1" applyBorder="1" applyAlignment="1">
      <alignment horizontal="center" vertical="center" wrapText="1"/>
    </xf>
    <xf numFmtId="0" fontId="58" fillId="0" borderId="144" xfId="0" applyFont="1" applyBorder="1" applyAlignment="1">
      <alignment horizontal="center" vertical="center" wrapText="1"/>
    </xf>
    <xf numFmtId="0" fontId="24" fillId="26" borderId="40" xfId="0" applyFont="1" applyFill="1" applyBorder="1" applyAlignment="1">
      <alignment horizontal="center" vertical="center" wrapText="1"/>
    </xf>
    <xf numFmtId="0" fontId="69" fillId="27" borderId="47" xfId="0" applyFont="1" applyFill="1" applyBorder="1" applyAlignment="1">
      <alignment horizontal="center"/>
    </xf>
    <xf numFmtId="0" fontId="69" fillId="27" borderId="43" xfId="0" applyFont="1" applyFill="1" applyBorder="1" applyAlignment="1">
      <alignment horizontal="center"/>
    </xf>
    <xf numFmtId="0" fontId="58" fillId="0" borderId="142" xfId="0" applyFont="1" applyBorder="1" applyAlignment="1">
      <alignment horizontal="center" vertical="center" wrapText="1"/>
    </xf>
    <xf numFmtId="0" fontId="58" fillId="0" borderId="67" xfId="0" applyFont="1" applyBorder="1" applyAlignment="1">
      <alignment horizontal="justify" vertical="center" wrapText="1"/>
    </xf>
    <xf numFmtId="0" fontId="58" fillId="0" borderId="38" xfId="0" applyFont="1" applyBorder="1" applyAlignment="1">
      <alignment horizontal="justify" vertical="center"/>
    </xf>
    <xf numFmtId="9" fontId="72" fillId="30" borderId="81" xfId="0" applyNumberFormat="1" applyFont="1" applyFill="1" applyBorder="1" applyAlignment="1">
      <alignment horizontal="center" vertical="center" wrapText="1"/>
    </xf>
    <xf numFmtId="9" fontId="72" fillId="30" borderId="82" xfId="0" applyNumberFormat="1" applyFont="1" applyFill="1" applyBorder="1" applyAlignment="1">
      <alignment horizontal="center" vertical="center" wrapText="1"/>
    </xf>
    <xf numFmtId="0" fontId="8" fillId="0" borderId="67" xfId="0" applyFont="1" applyBorder="1" applyAlignment="1">
      <alignment horizontal="center" vertical="center" wrapText="1"/>
    </xf>
    <xf numFmtId="0" fontId="8" fillId="0" borderId="38" xfId="0" applyFont="1" applyBorder="1" applyAlignment="1">
      <alignment horizontal="center" vertical="center" wrapText="1"/>
    </xf>
    <xf numFmtId="0" fontId="58" fillId="0" borderId="68" xfId="0" applyFont="1" applyBorder="1" applyAlignment="1">
      <alignment horizontal="left" vertical="center" wrapText="1"/>
    </xf>
    <xf numFmtId="0" fontId="58" fillId="0" borderId="66" xfId="0" applyFont="1" applyBorder="1" applyAlignment="1">
      <alignment horizontal="left" vertical="center" wrapText="1"/>
    </xf>
    <xf numFmtId="0" fontId="58" fillId="0" borderId="61" xfId="0" applyFont="1" applyBorder="1" applyAlignment="1">
      <alignment horizontal="left" vertical="center" wrapText="1"/>
    </xf>
    <xf numFmtId="0" fontId="58" fillId="0" borderId="107" xfId="0" applyFont="1" applyBorder="1" applyAlignment="1">
      <alignment horizontal="justify" vertical="center" wrapText="1"/>
    </xf>
    <xf numFmtId="0" fontId="19" fillId="15" borderId="146" xfId="0" applyFont="1" applyFill="1" applyBorder="1" applyAlignment="1">
      <alignment horizontal="center" vertical="center" wrapText="1"/>
    </xf>
    <xf numFmtId="0" fontId="19" fillId="15" borderId="145" xfId="0" applyFont="1" applyFill="1" applyBorder="1" applyAlignment="1">
      <alignment horizontal="center" vertical="center" wrapText="1"/>
    </xf>
    <xf numFmtId="0" fontId="19" fillId="15" borderId="147" xfId="0" applyFont="1" applyFill="1" applyBorder="1" applyAlignment="1">
      <alignment horizontal="center" vertical="center" wrapText="1"/>
    </xf>
    <xf numFmtId="0" fontId="29" fillId="15" borderId="40" xfId="0" applyFont="1" applyFill="1" applyBorder="1" applyAlignment="1">
      <alignment horizontal="center" vertical="center" wrapText="1"/>
    </xf>
    <xf numFmtId="0" fontId="29" fillId="13" borderId="52" xfId="0" applyFont="1" applyFill="1" applyBorder="1" applyAlignment="1">
      <alignment horizontal="center" vertical="center" wrapText="1"/>
    </xf>
    <xf numFmtId="9" fontId="22" fillId="10" borderId="54" xfId="0" applyNumberFormat="1" applyFont="1" applyFill="1" applyBorder="1" applyAlignment="1">
      <alignment horizontal="center" vertical="center" wrapText="1"/>
    </xf>
    <xf numFmtId="9" fontId="22" fillId="10" borderId="80" xfId="0" applyNumberFormat="1" applyFont="1" applyFill="1" applyBorder="1" applyAlignment="1">
      <alignment horizontal="center" vertical="center" wrapText="1"/>
    </xf>
    <xf numFmtId="9" fontId="22" fillId="10" borderId="38" xfId="0" applyNumberFormat="1" applyFont="1" applyFill="1" applyBorder="1" applyAlignment="1">
      <alignment horizontal="center" vertical="center" wrapText="1"/>
    </xf>
    <xf numFmtId="0" fontId="9" fillId="0" borderId="81" xfId="0" applyFont="1" applyBorder="1" applyAlignment="1">
      <alignment horizontal="justify" vertical="center" wrapText="1"/>
    </xf>
    <xf numFmtId="0" fontId="9" fillId="0" borderId="83" xfId="0" applyFont="1" applyBorder="1" applyAlignment="1">
      <alignment horizontal="justify" vertical="center" wrapText="1"/>
    </xf>
    <xf numFmtId="0" fontId="9" fillId="0" borderId="92" xfId="0" applyFont="1" applyBorder="1" applyAlignment="1">
      <alignment horizontal="center" vertical="center" wrapText="1"/>
    </xf>
    <xf numFmtId="0" fontId="0" fillId="0" borderId="81" xfId="0" applyBorder="1" applyAlignment="1">
      <alignment horizontal="center"/>
    </xf>
    <xf numFmtId="0" fontId="0" fillId="0" borderId="82" xfId="0" applyBorder="1" applyAlignment="1">
      <alignment horizontal="center"/>
    </xf>
    <xf numFmtId="0" fontId="0" fillId="0" borderId="83" xfId="0" applyBorder="1" applyAlignment="1">
      <alignment horizontal="center"/>
    </xf>
    <xf numFmtId="0" fontId="29" fillId="13" borderId="40" xfId="0" applyFont="1" applyFill="1" applyBorder="1" applyAlignment="1">
      <alignment horizontal="center" vertical="center" wrapText="1"/>
    </xf>
    <xf numFmtId="0" fontId="58" fillId="0" borderId="54" xfId="0" applyFont="1" applyBorder="1" applyAlignment="1">
      <alignment horizontal="center" vertical="center" wrapText="1"/>
    </xf>
    <xf numFmtId="42" fontId="8" fillId="0" borderId="92" xfId="1" applyFont="1" applyBorder="1" applyAlignment="1">
      <alignment horizontal="center" vertical="center"/>
    </xf>
    <xf numFmtId="0" fontId="58" fillId="0" borderId="61" xfId="0" applyFont="1" applyBorder="1"/>
    <xf numFmtId="0" fontId="20" fillId="13" borderId="148" xfId="0" applyFont="1" applyFill="1" applyBorder="1" applyAlignment="1">
      <alignment horizontal="center" vertical="center" wrapText="1"/>
    </xf>
    <xf numFmtId="0" fontId="23" fillId="16" borderId="2" xfId="0" applyFont="1" applyFill="1" applyBorder="1" applyAlignment="1">
      <alignment horizontal="center" vertical="center"/>
    </xf>
    <xf numFmtId="0" fontId="2" fillId="0" borderId="3" xfId="0" applyFont="1" applyBorder="1"/>
    <xf numFmtId="0" fontId="2" fillId="0" borderId="4" xfId="0" applyFont="1" applyBorder="1"/>
    <xf numFmtId="164" fontId="3" fillId="2" borderId="31" xfId="0" applyNumberFormat="1" applyFont="1" applyFill="1" applyBorder="1" applyAlignment="1">
      <alignment horizontal="center" vertical="center"/>
    </xf>
    <xf numFmtId="0" fontId="50" fillId="0" borderId="30" xfId="0" applyFont="1" applyBorder="1"/>
    <xf numFmtId="0" fontId="0" fillId="16" borderId="2" xfId="0" applyFill="1" applyBorder="1" applyAlignment="1">
      <alignment horizontal="center"/>
    </xf>
    <xf numFmtId="0" fontId="9" fillId="0" borderId="122" xfId="0" applyFont="1" applyBorder="1" applyAlignment="1">
      <alignment horizontal="justify" vertical="center" wrapText="1"/>
    </xf>
    <xf numFmtId="0" fontId="9" fillId="0" borderId="124" xfId="0" applyFont="1" applyBorder="1" applyAlignment="1">
      <alignment horizontal="center" vertical="center" wrapText="1"/>
    </xf>
    <xf numFmtId="0" fontId="9" fillId="0" borderId="128" xfId="0" applyFont="1" applyBorder="1" applyAlignment="1">
      <alignment horizontal="center" vertical="center" wrapText="1"/>
    </xf>
    <xf numFmtId="0" fontId="58" fillId="0" borderId="53" xfId="0" applyFont="1" applyBorder="1" applyAlignment="1">
      <alignment horizontal="justify" vertical="center" wrapText="1"/>
    </xf>
    <xf numFmtId="0" fontId="34" fillId="0" borderId="59" xfId="0" applyFont="1" applyBorder="1" applyAlignment="1">
      <alignment horizontal="justify" vertical="center" wrapText="1"/>
    </xf>
    <xf numFmtId="0" fontId="34" fillId="0" borderId="53" xfId="0" applyFont="1" applyBorder="1" applyAlignment="1">
      <alignment horizontal="justify" vertical="center" wrapText="1"/>
    </xf>
    <xf numFmtId="0" fontId="21" fillId="0" borderId="81" xfId="0" applyFont="1" applyBorder="1" applyAlignment="1">
      <alignment horizontal="center" vertical="center" textRotation="90" wrapText="1"/>
    </xf>
    <xf numFmtId="0" fontId="21" fillId="0" borderId="82" xfId="0" applyFont="1" applyBorder="1" applyAlignment="1">
      <alignment horizontal="center" vertical="center" textRotation="90" wrapText="1"/>
    </xf>
    <xf numFmtId="0" fontId="21" fillId="0" borderId="83" xfId="0" applyFont="1" applyBorder="1" applyAlignment="1">
      <alignment horizontal="center" vertical="center" textRotation="90" wrapText="1"/>
    </xf>
    <xf numFmtId="0" fontId="71" fillId="0" borderId="94" xfId="0" applyFont="1" applyBorder="1" applyAlignment="1">
      <alignment horizontal="center" vertical="center" wrapText="1"/>
    </xf>
    <xf numFmtId="0" fontId="71" fillId="0" borderId="95" xfId="0" applyFont="1" applyBorder="1" applyAlignment="1">
      <alignment horizontal="center" vertical="center" wrapText="1"/>
    </xf>
    <xf numFmtId="0" fontId="71" fillId="0" borderId="96" xfId="0" applyFont="1" applyBorder="1" applyAlignment="1">
      <alignment horizontal="center" vertical="center" wrapText="1"/>
    </xf>
    <xf numFmtId="0" fontId="71" fillId="0" borderId="89" xfId="0" applyFont="1" applyBorder="1" applyAlignment="1">
      <alignment horizontal="center" vertical="center" wrapText="1"/>
    </xf>
    <xf numFmtId="0" fontId="71" fillId="0" borderId="90" xfId="0" applyFont="1" applyBorder="1" applyAlignment="1">
      <alignment horizontal="center" vertical="center" wrapText="1"/>
    </xf>
    <xf numFmtId="0" fontId="71" fillId="0" borderId="91" xfId="0" applyFont="1" applyBorder="1" applyAlignment="1">
      <alignment horizontal="center" vertical="center" wrapText="1"/>
    </xf>
    <xf numFmtId="0" fontId="58" fillId="34" borderId="136" xfId="0" applyFont="1" applyFill="1" applyBorder="1" applyAlignment="1">
      <alignment horizontal="justify" vertical="center" wrapText="1"/>
    </xf>
    <xf numFmtId="0" fontId="58" fillId="34" borderId="125" xfId="0" applyFont="1" applyFill="1" applyBorder="1" applyAlignment="1">
      <alignment horizontal="justify" vertical="center" wrapText="1"/>
    </xf>
    <xf numFmtId="0" fontId="8" fillId="0" borderId="108" xfId="0" applyFont="1" applyBorder="1" applyAlignment="1">
      <alignment horizontal="center" vertical="center" wrapText="1"/>
    </xf>
    <xf numFmtId="0" fontId="58" fillId="0" borderId="54" xfId="0" applyFont="1" applyBorder="1" applyAlignment="1">
      <alignment horizontal="left" vertical="center" wrapText="1"/>
    </xf>
    <xf numFmtId="0" fontId="58" fillId="0" borderId="80" xfId="0" applyFont="1" applyBorder="1" applyAlignment="1">
      <alignment horizontal="left" vertical="center" wrapText="1"/>
    </xf>
    <xf numFmtId="0" fontId="58" fillId="0" borderId="64" xfId="0" applyFont="1" applyBorder="1" applyAlignment="1">
      <alignment horizontal="left" vertical="center" wrapText="1"/>
    </xf>
    <xf numFmtId="0" fontId="58" fillId="36" borderId="136" xfId="0" applyFont="1" applyFill="1" applyBorder="1" applyAlignment="1">
      <alignment horizontal="center" vertical="center"/>
    </xf>
    <xf numFmtId="0" fontId="58" fillId="36" borderId="125" xfId="0" applyFont="1" applyFill="1" applyBorder="1" applyAlignment="1">
      <alignment horizontal="center" vertical="center"/>
    </xf>
    <xf numFmtId="0" fontId="58" fillId="36" borderId="128" xfId="0" applyFont="1" applyFill="1" applyBorder="1" applyAlignment="1">
      <alignment horizontal="center" vertical="center"/>
    </xf>
    <xf numFmtId="0" fontId="49" fillId="0" borderId="92" xfId="0" applyFont="1" applyBorder="1" applyAlignment="1">
      <alignment horizontal="center" vertical="center" wrapText="1"/>
    </xf>
    <xf numFmtId="0" fontId="49" fillId="0" borderId="81" xfId="0" applyFont="1" applyBorder="1" applyAlignment="1">
      <alignment horizontal="center" vertical="center" wrapText="1"/>
    </xf>
    <xf numFmtId="0" fontId="49" fillId="0" borderId="83" xfId="0" applyFont="1" applyBorder="1" applyAlignment="1">
      <alignment horizontal="center" vertical="center" wrapText="1"/>
    </xf>
    <xf numFmtId="0" fontId="49" fillId="0" borderId="81" xfId="0" applyFont="1" applyBorder="1" applyAlignment="1">
      <alignment horizontal="left" vertical="top" wrapText="1"/>
    </xf>
    <xf numFmtId="0" fontId="49" fillId="0" borderId="82" xfId="0" applyFont="1" applyBorder="1" applyAlignment="1">
      <alignment horizontal="left" vertical="top" wrapText="1"/>
    </xf>
    <xf numFmtId="0" fontId="49" fillId="0" borderId="83" xfId="0" applyFont="1" applyBorder="1" applyAlignment="1">
      <alignment horizontal="left" vertical="top" wrapText="1"/>
    </xf>
    <xf numFmtId="0" fontId="58" fillId="34" borderId="81" xfId="0" applyFont="1" applyFill="1" applyBorder="1" applyAlignment="1">
      <alignment horizontal="justify" vertical="center" wrapText="1"/>
    </xf>
    <xf numFmtId="0" fontId="58" fillId="34" borderId="82" xfId="0" applyFont="1" applyFill="1" applyBorder="1" applyAlignment="1">
      <alignment horizontal="justify" vertical="center" wrapText="1"/>
    </xf>
    <xf numFmtId="0" fontId="69" fillId="0" borderId="81" xfId="0" applyFont="1" applyBorder="1" applyAlignment="1">
      <alignment horizontal="center" vertical="center"/>
    </xf>
    <xf numFmtId="0" fontId="69" fillId="0" borderId="82" xfId="0" applyFont="1" applyBorder="1" applyAlignment="1">
      <alignment horizontal="center" vertical="center"/>
    </xf>
    <xf numFmtId="0" fontId="69" fillId="0" borderId="83" xfId="0" applyFont="1" applyBorder="1" applyAlignment="1">
      <alignment horizontal="center" vertical="center"/>
    </xf>
    <xf numFmtId="0" fontId="76" fillId="0" borderId="81" xfId="0" applyFont="1" applyBorder="1" applyAlignment="1">
      <alignment horizontal="justify" vertical="center" wrapText="1"/>
    </xf>
    <xf numFmtId="0" fontId="76" fillId="0" borderId="82" xfId="0" applyFont="1" applyBorder="1" applyAlignment="1">
      <alignment horizontal="justify" vertical="center" wrapText="1"/>
    </xf>
    <xf numFmtId="0" fontId="76" fillId="0" borderId="83" xfId="0" applyFont="1" applyBorder="1" applyAlignment="1">
      <alignment horizontal="justify" vertical="center" wrapText="1"/>
    </xf>
    <xf numFmtId="0" fontId="76" fillId="0" borderId="92" xfId="0" applyFont="1" applyBorder="1" applyAlignment="1">
      <alignment horizontal="justify" vertical="center" wrapText="1"/>
    </xf>
    <xf numFmtId="0" fontId="2" fillId="0" borderId="52" xfId="0" applyFont="1" applyBorder="1"/>
    <xf numFmtId="0" fontId="34" fillId="0" borderId="138"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65"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0" borderId="83" xfId="0" applyFont="1" applyBorder="1" applyAlignment="1">
      <alignment horizontal="center" vertical="center" wrapText="1"/>
    </xf>
    <xf numFmtId="0" fontId="28" fillId="34" borderId="38" xfId="0" applyFont="1" applyFill="1" applyBorder="1" applyAlignment="1">
      <alignment horizontal="left" vertical="center" wrapText="1"/>
    </xf>
    <xf numFmtId="0" fontId="0" fillId="0" borderId="66" xfId="0" applyBorder="1" applyAlignment="1">
      <alignment horizontal="center" vertical="center" wrapText="1"/>
    </xf>
    <xf numFmtId="0" fontId="0" fillId="0" borderId="151" xfId="0" applyBorder="1" applyAlignment="1">
      <alignment horizontal="center" vertical="center" wrapText="1"/>
    </xf>
    <xf numFmtId="0" fontId="2" fillId="0" borderId="92" xfId="0" applyFont="1" applyBorder="1" applyAlignment="1">
      <alignment horizontal="left" wrapText="1"/>
    </xf>
    <xf numFmtId="0" fontId="2" fillId="0" borderId="92" xfId="0" applyFont="1" applyBorder="1" applyAlignment="1">
      <alignment horizontal="left"/>
    </xf>
    <xf numFmtId="0" fontId="2" fillId="0" borderId="133" xfId="0" applyFont="1" applyBorder="1" applyAlignment="1">
      <alignment horizontal="left" wrapText="1"/>
    </xf>
    <xf numFmtId="0" fontId="2" fillId="0" borderId="133" xfId="0" applyFont="1" applyBorder="1" applyAlignment="1">
      <alignment horizontal="left"/>
    </xf>
    <xf numFmtId="0" fontId="2" fillId="0" borderId="134" xfId="0" applyFont="1" applyBorder="1" applyAlignment="1">
      <alignment horizontal="center" vertical="center"/>
    </xf>
    <xf numFmtId="0" fontId="2" fillId="0" borderId="133" xfId="0" applyFont="1" applyBorder="1" applyAlignment="1">
      <alignment horizontal="center" vertical="center"/>
    </xf>
    <xf numFmtId="0" fontId="2" fillId="0" borderId="127" xfId="0" applyFont="1" applyBorder="1" applyAlignment="1">
      <alignment horizontal="center" vertical="center"/>
    </xf>
    <xf numFmtId="0" fontId="34" fillId="0" borderId="134" xfId="0" applyFont="1" applyBorder="1" applyAlignment="1">
      <alignment horizontal="left" vertical="center" wrapText="1"/>
    </xf>
    <xf numFmtId="0" fontId="34" fillId="0" borderId="133" xfId="0" applyFont="1" applyBorder="1" applyAlignment="1">
      <alignment horizontal="left" vertical="center" wrapText="1"/>
    </xf>
    <xf numFmtId="0" fontId="2" fillId="0" borderId="92" xfId="0" applyFont="1" applyBorder="1" applyAlignment="1">
      <alignment horizontal="center" vertical="center"/>
    </xf>
    <xf numFmtId="0" fontId="0" fillId="0" borderId="134" xfId="0" applyBorder="1" applyAlignment="1">
      <alignment horizontal="left" vertical="center" wrapText="1"/>
    </xf>
    <xf numFmtId="0" fontId="0" fillId="0" borderId="133" xfId="0" applyBorder="1" applyAlignment="1">
      <alignment horizontal="left" vertical="center" wrapText="1"/>
    </xf>
    <xf numFmtId="0" fontId="3" fillId="3" borderId="5" xfId="0" applyFont="1" applyFill="1" applyBorder="1" applyAlignment="1">
      <alignment horizontal="center" vertical="center" wrapText="1"/>
    </xf>
    <xf numFmtId="0" fontId="58" fillId="0" borderId="129" xfId="0" applyFont="1" applyBorder="1" applyAlignment="1">
      <alignment horizontal="center" vertical="center" wrapText="1"/>
    </xf>
    <xf numFmtId="0" fontId="58" fillId="0" borderId="130" xfId="0" applyFont="1" applyBorder="1" applyAlignment="1">
      <alignment horizontal="center" vertical="center" wrapText="1"/>
    </xf>
    <xf numFmtId="0" fontId="58" fillId="0" borderId="103" xfId="0" applyFont="1" applyBorder="1" applyAlignment="1">
      <alignment horizontal="center" vertical="center" wrapText="1"/>
    </xf>
    <xf numFmtId="0" fontId="26" fillId="0" borderId="66" xfId="0" applyFont="1" applyBorder="1" applyAlignment="1">
      <alignment horizontal="center" vertical="center" wrapText="1"/>
    </xf>
    <xf numFmtId="0" fontId="26" fillId="0" borderId="81" xfId="0" applyFont="1" applyBorder="1" applyAlignment="1">
      <alignment horizontal="left" vertical="center" wrapText="1"/>
    </xf>
    <xf numFmtId="0" fontId="26" fillId="0" borderId="82" xfId="0" applyFont="1" applyBorder="1" applyAlignment="1">
      <alignment horizontal="left" vertical="center" wrapText="1"/>
    </xf>
    <xf numFmtId="0" fontId="26" fillId="0" borderId="83" xfId="0" applyFont="1" applyBorder="1" applyAlignment="1">
      <alignment horizontal="left" vertical="center" wrapText="1"/>
    </xf>
    <xf numFmtId="0" fontId="34" fillId="0" borderId="81" xfId="0" applyFont="1" applyBorder="1" applyAlignment="1">
      <alignment horizontal="left" vertical="center" wrapText="1"/>
    </xf>
    <xf numFmtId="0" fontId="34" fillId="0" borderId="82" xfId="0" applyFont="1" applyBorder="1" applyAlignment="1">
      <alignment horizontal="left" vertical="center" wrapText="1"/>
    </xf>
    <xf numFmtId="0" fontId="0" fillId="0" borderId="124" xfId="0" applyBorder="1" applyAlignment="1">
      <alignment horizontal="center"/>
    </xf>
    <xf numFmtId="0" fontId="0" fillId="0" borderId="144" xfId="0" applyBorder="1" applyAlignment="1">
      <alignment horizontal="center"/>
    </xf>
    <xf numFmtId="0" fontId="2" fillId="0" borderId="38" xfId="0" applyFont="1" applyBorder="1" applyAlignment="1">
      <alignment horizontal="left" wrapText="1"/>
    </xf>
    <xf numFmtId="0" fontId="2" fillId="0" borderId="38" xfId="0" applyFont="1" applyBorder="1" applyAlignment="1">
      <alignment horizontal="left"/>
    </xf>
    <xf numFmtId="0" fontId="2" fillId="0" borderId="65" xfId="0" applyFont="1" applyBorder="1" applyAlignment="1">
      <alignment horizontal="left"/>
    </xf>
    <xf numFmtId="0" fontId="0" fillId="0" borderId="83" xfId="0" applyBorder="1" applyAlignment="1">
      <alignment horizontal="left" vertical="center" wrapText="1"/>
    </xf>
    <xf numFmtId="0" fontId="49" fillId="0" borderId="81" xfId="0" applyFont="1" applyBorder="1" applyAlignment="1">
      <alignment horizontal="center" vertical="center"/>
    </xf>
    <xf numFmtId="0" fontId="49" fillId="0" borderId="82" xfId="0" applyFont="1"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0" fillId="0" borderId="92" xfId="0" applyBorder="1" applyAlignment="1">
      <alignment horizontal="center" vertical="center"/>
    </xf>
    <xf numFmtId="0" fontId="61" fillId="0" borderId="54" xfId="0" applyFont="1" applyBorder="1" applyAlignment="1">
      <alignment horizontal="center" vertical="center" wrapText="1"/>
    </xf>
    <xf numFmtId="0" fontId="61" fillId="0" borderId="80" xfId="0" applyFont="1" applyBorder="1" applyAlignment="1">
      <alignment horizontal="center" vertical="center" wrapText="1"/>
    </xf>
    <xf numFmtId="0" fontId="61" fillId="0" borderId="102" xfId="0" applyFont="1" applyBorder="1" applyAlignment="1">
      <alignment horizontal="center" vertical="center" wrapText="1"/>
    </xf>
    <xf numFmtId="9" fontId="24" fillId="30" borderId="140" xfId="0" applyNumberFormat="1" applyFont="1" applyFill="1" applyBorder="1" applyAlignment="1">
      <alignment horizontal="center" vertical="center" wrapText="1"/>
    </xf>
    <xf numFmtId="9" fontId="24" fillId="30" borderId="101" xfId="0" applyNumberFormat="1" applyFont="1" applyFill="1" applyBorder="1" applyAlignment="1">
      <alignment horizontal="center" vertical="center" wrapText="1"/>
    </xf>
    <xf numFmtId="9" fontId="24" fillId="5" borderId="137" xfId="0" applyNumberFormat="1" applyFont="1" applyFill="1" applyBorder="1" applyAlignment="1">
      <alignment horizontal="center" vertical="center" wrapText="1"/>
    </xf>
    <xf numFmtId="9" fontId="24" fillId="5" borderId="140" xfId="0" applyNumberFormat="1" applyFont="1" applyFill="1" applyBorder="1" applyAlignment="1">
      <alignment horizontal="center" vertical="center" wrapText="1"/>
    </xf>
    <xf numFmtId="0" fontId="58" fillId="36" borderId="81" xfId="0" applyFont="1" applyFill="1" applyBorder="1" applyAlignment="1">
      <alignment horizontal="center" vertical="center"/>
    </xf>
    <xf numFmtId="0" fontId="58" fillId="36" borderId="83" xfId="0" applyFont="1" applyFill="1" applyBorder="1" applyAlignment="1">
      <alignment horizontal="center" vertical="center"/>
    </xf>
    <xf numFmtId="0" fontId="2" fillId="0" borderId="127" xfId="0" applyFont="1" applyBorder="1" applyAlignment="1">
      <alignment horizontal="left"/>
    </xf>
    <xf numFmtId="0" fontId="75" fillId="0" borderId="81" xfId="0" applyFont="1" applyBorder="1" applyAlignment="1">
      <alignment horizontal="center" vertical="center" wrapText="1"/>
    </xf>
    <xf numFmtId="0" fontId="75" fillId="0" borderId="82" xfId="0" applyFont="1" applyBorder="1" applyAlignment="1">
      <alignment horizontal="center" vertical="center" wrapText="1"/>
    </xf>
    <xf numFmtId="0" fontId="75" fillId="0" borderId="83" xfId="0" applyFont="1" applyBorder="1" applyAlignment="1">
      <alignment horizontal="center" vertical="center" wrapText="1"/>
    </xf>
    <xf numFmtId="164" fontId="3" fillId="2" borderId="80" xfId="0" applyNumberFormat="1" applyFont="1" applyFill="1" applyBorder="1" applyAlignment="1">
      <alignment horizontal="center" vertical="center"/>
    </xf>
    <xf numFmtId="0" fontId="50" fillId="0" borderId="64" xfId="0" applyFont="1" applyBorder="1"/>
    <xf numFmtId="0" fontId="0" fillId="31" borderId="92" xfId="0" applyFill="1" applyBorder="1" applyAlignment="1">
      <alignment horizontal="center"/>
    </xf>
    <xf numFmtId="0" fontId="0" fillId="25" borderId="155" xfId="0" applyFill="1" applyBorder="1" applyAlignment="1">
      <alignment horizontal="center"/>
    </xf>
    <xf numFmtId="0" fontId="0" fillId="25" borderId="145" xfId="0" applyFill="1" applyBorder="1" applyAlignment="1">
      <alignment horizontal="center"/>
    </xf>
    <xf numFmtId="0" fontId="0" fillId="25" borderId="156" xfId="0" applyFill="1" applyBorder="1" applyAlignment="1">
      <alignment horizontal="center"/>
    </xf>
    <xf numFmtId="0" fontId="0" fillId="25" borderId="157" xfId="0" applyFill="1" applyBorder="1" applyAlignment="1">
      <alignment horizontal="center"/>
    </xf>
    <xf numFmtId="0" fontId="0" fillId="25" borderId="139" xfId="0" applyFill="1" applyBorder="1" applyAlignment="1">
      <alignment horizontal="center"/>
    </xf>
    <xf numFmtId="0" fontId="0" fillId="25" borderId="129" xfId="0" applyFill="1" applyBorder="1" applyAlignment="1">
      <alignment horizontal="center"/>
    </xf>
    <xf numFmtId="0" fontId="0" fillId="33" borderId="92" xfId="0" applyFill="1" applyBorder="1" applyAlignment="1">
      <alignment horizontal="center"/>
    </xf>
    <xf numFmtId="0" fontId="58" fillId="0" borderId="149" xfId="0" applyFont="1" applyBorder="1" applyAlignment="1">
      <alignment horizontal="center" vertical="center" wrapText="1"/>
    </xf>
    <xf numFmtId="0" fontId="0" fillId="0" borderId="92" xfId="0" applyBorder="1" applyAlignment="1">
      <alignment horizontal="center"/>
    </xf>
    <xf numFmtId="0" fontId="0" fillId="0" borderId="82" xfId="0" applyBorder="1" applyAlignment="1">
      <alignment horizontal="left" vertical="center" wrapText="1"/>
    </xf>
    <xf numFmtId="0" fontId="2" fillId="0" borderId="81" xfId="0" applyFont="1" applyBorder="1" applyAlignment="1">
      <alignment horizontal="left" vertical="center" wrapText="1"/>
    </xf>
    <xf numFmtId="0" fontId="2" fillId="0" borderId="83" xfId="0" applyFont="1" applyBorder="1" applyAlignment="1">
      <alignment horizontal="left" vertical="center" wrapText="1"/>
    </xf>
    <xf numFmtId="0" fontId="34" fillId="0" borderId="81" xfId="0" applyFont="1" applyBorder="1" applyAlignment="1">
      <alignment vertical="center" wrapText="1"/>
    </xf>
    <xf numFmtId="0" fontId="0" fillId="0" borderId="83" xfId="0" applyBorder="1" applyAlignment="1">
      <alignment vertical="center" wrapText="1"/>
    </xf>
    <xf numFmtId="0" fontId="34" fillId="0" borderId="81" xfId="0" applyFont="1" applyBorder="1" applyAlignment="1">
      <alignment horizontal="center" vertical="center" wrapText="1"/>
    </xf>
    <xf numFmtId="0" fontId="0" fillId="0" borderId="82" xfId="0" applyBorder="1" applyAlignment="1">
      <alignment horizontal="center" vertical="center" wrapText="1"/>
    </xf>
    <xf numFmtId="0" fontId="0" fillId="0" borderId="81" xfId="0" applyBorder="1" applyAlignment="1">
      <alignment horizontal="center" vertical="center" wrapText="1"/>
    </xf>
    <xf numFmtId="0" fontId="0" fillId="26" borderId="66" xfId="0" applyFill="1" applyBorder="1" applyAlignment="1">
      <alignment horizontal="center" vertical="center" wrapText="1"/>
    </xf>
    <xf numFmtId="0" fontId="2" fillId="27" borderId="80" xfId="0" applyFont="1" applyFill="1" applyBorder="1"/>
    <xf numFmtId="0" fontId="2" fillId="27" borderId="154" xfId="0" applyFont="1" applyFill="1" applyBorder="1"/>
    <xf numFmtId="0" fontId="0" fillId="0" borderId="81" xfId="0" applyBorder="1" applyAlignment="1">
      <alignment horizontal="left" vertical="center" wrapText="1"/>
    </xf>
    <xf numFmtId="0" fontId="2" fillId="0" borderId="133" xfId="0" applyFont="1" applyBorder="1" applyAlignment="1">
      <alignment horizontal="left" vertical="center" wrapText="1"/>
    </xf>
    <xf numFmtId="0" fontId="2" fillId="0" borderId="133" xfId="0" applyFont="1" applyBorder="1" applyAlignment="1">
      <alignment horizontal="left" vertical="center"/>
    </xf>
    <xf numFmtId="0" fontId="2" fillId="0" borderId="127" xfId="0" applyFont="1" applyBorder="1" applyAlignment="1">
      <alignment horizontal="left" vertical="center"/>
    </xf>
    <xf numFmtId="0" fontId="82" fillId="0" borderId="122" xfId="0" applyFont="1" applyBorder="1" applyAlignment="1">
      <alignment horizontal="justify" vertical="center" wrapText="1"/>
    </xf>
    <xf numFmtId="0" fontId="82" fillId="0" borderId="53" xfId="0" applyFont="1" applyBorder="1" applyAlignment="1">
      <alignment horizontal="justify" vertical="center" wrapText="1"/>
    </xf>
    <xf numFmtId="0" fontId="82" fillId="0" borderId="124" xfId="0" applyFont="1" applyBorder="1" applyAlignment="1">
      <alignment vertical="center" wrapText="1"/>
    </xf>
    <xf numFmtId="0" fontId="82" fillId="0" borderId="144" xfId="0" applyFont="1" applyBorder="1" applyAlignment="1">
      <alignment vertical="center" wrapText="1"/>
    </xf>
    <xf numFmtId="0" fontId="82" fillId="0" borderId="59" xfId="0" applyFont="1" applyBorder="1" applyAlignment="1">
      <alignment horizontal="justify" vertical="center" wrapText="1"/>
    </xf>
    <xf numFmtId="0" fontId="82" fillId="0" borderId="81" xfId="0" applyFont="1" applyBorder="1" applyAlignment="1">
      <alignment horizontal="justify" vertical="center" wrapText="1"/>
    </xf>
    <xf numFmtId="0" fontId="82" fillId="0" borderId="83" xfId="0" applyFont="1" applyBorder="1" applyAlignment="1">
      <alignment horizontal="justify" vertical="center" wrapText="1"/>
    </xf>
    <xf numFmtId="0" fontId="82" fillId="0" borderId="81" xfId="0" applyFont="1" applyBorder="1" applyAlignment="1">
      <alignment horizontal="left" vertical="center" wrapText="1"/>
    </xf>
    <xf numFmtId="0" fontId="82" fillId="0" borderId="83" xfId="0" applyFont="1" applyBorder="1" applyAlignment="1">
      <alignment horizontal="left" vertical="center" wrapText="1"/>
    </xf>
    <xf numFmtId="0" fontId="82" fillId="0" borderId="92" xfId="0" applyFont="1" applyBorder="1" applyAlignment="1">
      <alignment horizontal="justify" vertical="center" wrapText="1"/>
    </xf>
    <xf numFmtId="0" fontId="58" fillId="0" borderId="81" xfId="0" applyFont="1" applyBorder="1" applyAlignment="1">
      <alignment vertical="center" wrapText="1"/>
    </xf>
    <xf numFmtId="0" fontId="58" fillId="0" borderId="83" xfId="0" applyFont="1" applyBorder="1" applyAlignment="1">
      <alignment vertical="center" wrapText="1"/>
    </xf>
    <xf numFmtId="0" fontId="58" fillId="0" borderId="82" xfId="0" applyFont="1" applyBorder="1" applyAlignment="1">
      <alignment horizontal="left" vertical="center" wrapText="1"/>
    </xf>
    <xf numFmtId="0" fontId="58" fillId="0" borderId="124" xfId="0" applyFont="1" applyBorder="1" applyAlignment="1">
      <alignment horizontal="left" vertical="center" wrapText="1"/>
    </xf>
    <xf numFmtId="0" fontId="58" fillId="0" borderId="144" xfId="0" applyFont="1" applyBorder="1" applyAlignment="1">
      <alignment horizontal="left" vertical="center" wrapText="1"/>
    </xf>
    <xf numFmtId="0" fontId="49" fillId="0" borderId="137" xfId="0" applyFont="1" applyBorder="1" applyAlignment="1">
      <alignment horizontal="left" vertical="center" wrapText="1"/>
    </xf>
    <xf numFmtId="0" fontId="49" fillId="0" borderId="140" xfId="0" applyFont="1" applyBorder="1" applyAlignment="1">
      <alignment horizontal="left" vertical="center" wrapText="1"/>
    </xf>
    <xf numFmtId="0" fontId="49" fillId="0" borderId="133" xfId="0" applyFont="1" applyBorder="1" applyAlignment="1">
      <alignment horizontal="left" vertical="center" wrapText="1"/>
    </xf>
    <xf numFmtId="9" fontId="69" fillId="25" borderId="138" xfId="0" applyNumberFormat="1" applyFont="1" applyFill="1" applyBorder="1" applyAlignment="1">
      <alignment horizontal="center" vertical="center" wrapText="1"/>
    </xf>
    <xf numFmtId="9" fontId="69" fillId="25" borderId="65" xfId="0" applyNumberFormat="1" applyFont="1" applyFill="1" applyBorder="1" applyAlignment="1">
      <alignment horizontal="center" vertical="center" wrapText="1"/>
    </xf>
    <xf numFmtId="9" fontId="69" fillId="25" borderId="59" xfId="0" applyNumberFormat="1" applyFont="1" applyFill="1" applyBorder="1" applyAlignment="1">
      <alignment horizontal="center" vertical="center" wrapText="1"/>
    </xf>
    <xf numFmtId="9" fontId="69" fillId="25" borderId="53" xfId="0" applyNumberFormat="1" applyFont="1" applyFill="1" applyBorder="1" applyAlignment="1">
      <alignment horizontal="center" vertical="center" wrapText="1"/>
    </xf>
    <xf numFmtId="0" fontId="77" fillId="0" borderId="66" xfId="0" applyFont="1" applyBorder="1" applyAlignment="1">
      <alignment horizontal="justify" vertical="center" wrapText="1"/>
    </xf>
    <xf numFmtId="0" fontId="77" fillId="0" borderId="61" xfId="0" applyFont="1" applyBorder="1" applyAlignment="1">
      <alignment horizontal="justify" vertical="center"/>
    </xf>
    <xf numFmtId="0" fontId="77" fillId="0" borderId="81" xfId="0" applyFont="1" applyBorder="1" applyAlignment="1">
      <alignment horizontal="left" vertical="center" wrapText="1"/>
    </xf>
    <xf numFmtId="0" fontId="77" fillId="0" borderId="83" xfId="0" applyFont="1" applyBorder="1" applyAlignment="1">
      <alignment horizontal="left" vertical="center" wrapText="1"/>
    </xf>
    <xf numFmtId="0" fontId="49" fillId="0" borderId="81" xfId="0" applyFont="1" applyBorder="1" applyAlignment="1">
      <alignment horizontal="left" vertical="center" wrapText="1"/>
    </xf>
    <xf numFmtId="0" fontId="49" fillId="0" borderId="82" xfId="0" applyFont="1" applyBorder="1" applyAlignment="1">
      <alignment horizontal="left" vertical="center" wrapText="1"/>
    </xf>
    <xf numFmtId="0" fontId="49" fillId="0" borderId="83" xfId="0" applyFont="1" applyBorder="1" applyAlignment="1">
      <alignment horizontal="left" vertical="center" wrapText="1"/>
    </xf>
    <xf numFmtId="0" fontId="82" fillId="0" borderId="82" xfId="0" applyFont="1" applyBorder="1" applyAlignment="1">
      <alignment horizontal="justify" vertical="center" wrapText="1"/>
    </xf>
    <xf numFmtId="0" fontId="77" fillId="0" borderId="81" xfId="0" applyFont="1" applyBorder="1" applyAlignment="1">
      <alignment horizontal="center" vertical="center"/>
    </xf>
    <xf numFmtId="0" fontId="77" fillId="0" borderId="82" xfId="0" applyFont="1" applyBorder="1" applyAlignment="1">
      <alignment horizontal="center" vertical="center"/>
    </xf>
    <xf numFmtId="0" fontId="77" fillId="0" borderId="83" xfId="0" applyFont="1" applyBorder="1" applyAlignment="1">
      <alignment horizontal="center" vertical="center"/>
    </xf>
    <xf numFmtId="0" fontId="83" fillId="0" borderId="81" xfId="0" applyFont="1" applyBorder="1" applyAlignment="1">
      <alignment horizontal="center" vertical="center"/>
    </xf>
    <xf numFmtId="0" fontId="83" fillId="0" borderId="82" xfId="0" applyFont="1" applyBorder="1" applyAlignment="1">
      <alignment horizontal="center" vertical="center"/>
    </xf>
    <xf numFmtId="0" fontId="83" fillId="0" borderId="83" xfId="0" applyFont="1" applyBorder="1" applyAlignment="1">
      <alignment horizontal="center" vertical="center"/>
    </xf>
    <xf numFmtId="9" fontId="69" fillId="25" borderId="131" xfId="0" applyNumberFormat="1" applyFont="1" applyFill="1" applyBorder="1" applyAlignment="1">
      <alignment horizontal="center" vertical="center" wrapText="1"/>
    </xf>
    <xf numFmtId="9" fontId="69" fillId="25" borderId="82" xfId="0" applyNumberFormat="1" applyFont="1" applyFill="1" applyBorder="1" applyAlignment="1">
      <alignment horizontal="center" vertical="center" wrapText="1"/>
    </xf>
    <xf numFmtId="9" fontId="69" fillId="25" borderId="83" xfId="0" applyNumberFormat="1" applyFont="1" applyFill="1" applyBorder="1" applyAlignment="1">
      <alignment horizontal="center" vertical="center" wrapText="1"/>
    </xf>
    <xf numFmtId="0" fontId="77" fillId="0" borderId="81" xfId="0" applyFont="1" applyBorder="1" applyAlignment="1">
      <alignment horizontal="justify" vertical="center" wrapText="1"/>
    </xf>
    <xf numFmtId="0" fontId="77" fillId="0" borderId="82" xfId="0" applyFont="1" applyBorder="1" applyAlignment="1">
      <alignment horizontal="justify" vertical="center" wrapText="1"/>
    </xf>
    <xf numFmtId="0" fontId="77" fillId="0" borderId="83" xfId="0" applyFont="1" applyBorder="1" applyAlignment="1">
      <alignment horizontal="justify" vertical="center" wrapText="1"/>
    </xf>
    <xf numFmtId="0" fontId="77" fillId="0" borderId="92" xfId="0" applyFont="1" applyBorder="1" applyAlignment="1">
      <alignment horizontal="justify" vertical="center" wrapText="1"/>
    </xf>
    <xf numFmtId="0" fontId="77" fillId="0" borderId="122"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59" xfId="0" applyFont="1" applyBorder="1" applyAlignment="1">
      <alignment horizontal="center" vertical="center"/>
    </xf>
    <xf numFmtId="0" fontId="77" fillId="0" borderId="31" xfId="0" applyFont="1" applyBorder="1" applyAlignment="1">
      <alignment horizontal="center" vertical="center"/>
    </xf>
    <xf numFmtId="0" fontId="77" fillId="0" borderId="53" xfId="0" applyFont="1" applyBorder="1" applyAlignment="1">
      <alignment horizontal="center" vertical="center"/>
    </xf>
    <xf numFmtId="0" fontId="77" fillId="0" borderId="82" xfId="0" applyFont="1" applyBorder="1" applyAlignment="1">
      <alignment horizontal="left" vertical="center" wrapText="1"/>
    </xf>
    <xf numFmtId="0" fontId="58" fillId="0" borderId="61" xfId="0" applyFont="1" applyBorder="1" applyAlignment="1">
      <alignment horizontal="left"/>
    </xf>
    <xf numFmtId="0" fontId="77" fillId="0" borderId="126" xfId="0" applyFont="1" applyBorder="1" applyAlignment="1">
      <alignment horizontal="center" vertical="center" wrapText="1"/>
    </xf>
    <xf numFmtId="0" fontId="77" fillId="0" borderId="133" xfId="0" applyFont="1" applyBorder="1" applyAlignment="1">
      <alignment horizontal="center" vertical="center" wrapText="1"/>
    </xf>
    <xf numFmtId="0" fontId="77" fillId="0" borderId="127" xfId="0" applyFont="1" applyBorder="1" applyAlignment="1">
      <alignment horizontal="center" vertical="center" wrapText="1"/>
    </xf>
    <xf numFmtId="0" fontId="77" fillId="0" borderId="136" xfId="0" applyFont="1" applyBorder="1" applyAlignment="1">
      <alignment horizontal="center" vertical="center"/>
    </xf>
    <xf numFmtId="0" fontId="77" fillId="0" borderId="125" xfId="0" applyFont="1" applyBorder="1" applyAlignment="1">
      <alignment horizontal="center" vertical="center"/>
    </xf>
    <xf numFmtId="0" fontId="77" fillId="0" borderId="128" xfId="0" applyFont="1" applyBorder="1" applyAlignment="1">
      <alignment horizontal="center" vertical="center"/>
    </xf>
    <xf numFmtId="0" fontId="77" fillId="0" borderId="129" xfId="0" applyFont="1" applyBorder="1" applyAlignment="1">
      <alignment horizontal="justify" vertical="center" wrapText="1"/>
    </xf>
    <xf numFmtId="0" fontId="77" fillId="0" borderId="130" xfId="0" applyFont="1" applyBorder="1" applyAlignment="1">
      <alignment horizontal="justify" vertical="center" wrapText="1"/>
    </xf>
    <xf numFmtId="0" fontId="77" fillId="0" borderId="103" xfId="0" applyFont="1" applyBorder="1" applyAlignment="1">
      <alignment horizontal="justify" vertical="center" wrapText="1"/>
    </xf>
    <xf numFmtId="0" fontId="77" fillId="0" borderId="81"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131" xfId="0" applyFont="1" applyBorder="1" applyAlignment="1">
      <alignment horizontal="left" vertical="center" wrapText="1"/>
    </xf>
    <xf numFmtId="0" fontId="78" fillId="0" borderId="82" xfId="0" applyFont="1" applyBorder="1" applyAlignment="1">
      <alignment horizontal="justify" vertical="center" wrapText="1"/>
    </xf>
    <xf numFmtId="0" fontId="78" fillId="0" borderId="130" xfId="0" applyFont="1" applyBorder="1" applyAlignment="1">
      <alignment horizontal="justify" vertical="center" wrapText="1"/>
    </xf>
    <xf numFmtId="0" fontId="81" fillId="0" borderId="82" xfId="0" applyFont="1" applyBorder="1" applyAlignment="1">
      <alignment horizontal="justify" vertical="center" wrapText="1"/>
    </xf>
    <xf numFmtId="0" fontId="81" fillId="0" borderId="83" xfId="0" applyFont="1" applyBorder="1" applyAlignment="1">
      <alignment horizontal="justify" vertical="center" wrapText="1"/>
    </xf>
    <xf numFmtId="0" fontId="78" fillId="0" borderId="107" xfId="0" applyFont="1" applyBorder="1" applyAlignment="1">
      <alignment horizontal="justify" vertical="center" wrapText="1"/>
    </xf>
    <xf numFmtId="0" fontId="78" fillId="0" borderId="129" xfId="0" applyFont="1" applyBorder="1" applyAlignment="1">
      <alignment horizontal="justify" vertical="center" wrapText="1"/>
    </xf>
    <xf numFmtId="0" fontId="79" fillId="0" borderId="126" xfId="0" applyFont="1" applyBorder="1" applyAlignment="1">
      <alignment horizontal="center" vertical="center" wrapText="1"/>
    </xf>
    <xf numFmtId="0" fontId="79" fillId="0" borderId="127" xfId="0" applyFont="1" applyBorder="1" applyAlignment="1">
      <alignment horizontal="center" vertical="center" wrapText="1"/>
    </xf>
    <xf numFmtId="0" fontId="80" fillId="0" borderId="136" xfId="0" applyFont="1" applyBorder="1" applyAlignment="1">
      <alignment horizontal="center" vertical="center"/>
    </xf>
    <xf numFmtId="0" fontId="80" fillId="0" borderId="128" xfId="0" applyFont="1" applyBorder="1" applyAlignment="1">
      <alignment horizontal="center" vertical="center"/>
    </xf>
    <xf numFmtId="0" fontId="81" fillId="0" borderId="92" xfId="0" applyFont="1" applyBorder="1" applyAlignment="1">
      <alignment horizontal="justify" vertical="center" wrapText="1"/>
    </xf>
    <xf numFmtId="0" fontId="81" fillId="0" borderId="81" xfId="0" applyFont="1" applyBorder="1" applyAlignment="1">
      <alignment horizontal="justify" vertical="center" wrapText="1"/>
    </xf>
    <xf numFmtId="0" fontId="84" fillId="0" borderId="83" xfId="0" applyFont="1" applyBorder="1" applyAlignment="1">
      <alignment horizontal="justify" vertical="center" wrapText="1"/>
    </xf>
    <xf numFmtId="0" fontId="84" fillId="0" borderId="92" xfId="0" applyFont="1" applyBorder="1" applyAlignment="1">
      <alignment horizontal="justify" vertical="center" wrapText="1"/>
    </xf>
    <xf numFmtId="0" fontId="83" fillId="0" borderId="131" xfId="0" applyFont="1" applyBorder="1" applyAlignment="1">
      <alignment horizontal="center" vertical="center"/>
    </xf>
    <xf numFmtId="0" fontId="84" fillId="0" borderId="81" xfId="0" applyFont="1" applyBorder="1" applyAlignment="1">
      <alignment horizontal="justify" vertical="center" wrapText="1"/>
    </xf>
    <xf numFmtId="0" fontId="84" fillId="0" borderId="82" xfId="0" applyFont="1" applyBorder="1" applyAlignment="1">
      <alignment horizontal="justify" vertical="center" wrapText="1"/>
    </xf>
    <xf numFmtId="0" fontId="83" fillId="0" borderId="132" xfId="0" applyFont="1" applyBorder="1" applyAlignment="1">
      <alignment horizontal="center" vertical="center"/>
    </xf>
    <xf numFmtId="9" fontId="69" fillId="25" borderId="132" xfId="0" applyNumberFormat="1" applyFont="1" applyFill="1" applyBorder="1" applyAlignment="1">
      <alignment horizontal="center" vertical="center" wrapText="1"/>
    </xf>
    <xf numFmtId="0" fontId="1" fillId="6" borderId="15" xfId="0" applyFont="1" applyFill="1" applyBorder="1" applyAlignment="1">
      <alignment horizontal="center" vertical="center" wrapText="1"/>
    </xf>
    <xf numFmtId="0" fontId="1" fillId="6" borderId="15" xfId="0" applyFont="1" applyFill="1" applyBorder="1" applyAlignment="1">
      <alignment horizontal="center" vertical="center"/>
    </xf>
    <xf numFmtId="0" fontId="0" fillId="0" borderId="127" xfId="0" applyBorder="1" applyAlignment="1">
      <alignment horizontal="left" vertical="center" wrapText="1"/>
    </xf>
    <xf numFmtId="0" fontId="77" fillId="0" borderId="38" xfId="0" applyFont="1" applyBorder="1" applyAlignment="1">
      <alignment horizontal="justify" vertical="center" wrapText="1"/>
    </xf>
    <xf numFmtId="0" fontId="77" fillId="0" borderId="65" xfId="0" applyFont="1" applyBorder="1" applyAlignment="1">
      <alignment horizontal="justify" vertical="center"/>
    </xf>
    <xf numFmtId="0" fontId="77" fillId="0" borderId="123" xfId="0" applyFont="1" applyBorder="1" applyAlignment="1">
      <alignment horizontal="center" vertical="center" wrapText="1"/>
    </xf>
    <xf numFmtId="0" fontId="30" fillId="0" borderId="40" xfId="0" applyFont="1" applyBorder="1" applyAlignment="1">
      <alignment horizontal="center" vertical="center"/>
    </xf>
    <xf numFmtId="0" fontId="33" fillId="13" borderId="40" xfId="0" applyFont="1" applyFill="1" applyBorder="1" applyAlignment="1">
      <alignment horizontal="left" vertical="center" wrapText="1"/>
    </xf>
    <xf numFmtId="0" fontId="39" fillId="13" borderId="40" xfId="0" applyFont="1" applyFill="1" applyBorder="1" applyAlignment="1">
      <alignment horizontal="left" vertical="center" wrapText="1"/>
    </xf>
    <xf numFmtId="0" fontId="74" fillId="0" borderId="47" xfId="0" applyFont="1" applyBorder="1"/>
    <xf numFmtId="0" fontId="74" fillId="0" borderId="43" xfId="0" applyFont="1" applyBorder="1"/>
    <xf numFmtId="0" fontId="34" fillId="13" borderId="40" xfId="0" applyFont="1" applyFill="1" applyBorder="1" applyAlignment="1">
      <alignment horizontal="left" vertical="center" wrapText="1"/>
    </xf>
    <xf numFmtId="0" fontId="5" fillId="0" borderId="94" xfId="0" applyFont="1" applyBorder="1" applyAlignment="1">
      <alignment horizontal="center" vertical="center" wrapText="1"/>
    </xf>
    <xf numFmtId="0" fontId="5" fillId="0" borderId="95" xfId="0" applyFont="1" applyBorder="1" applyAlignment="1">
      <alignment horizontal="center" vertical="center" wrapText="1"/>
    </xf>
    <xf numFmtId="0" fontId="5" fillId="0" borderId="96" xfId="0" applyFont="1" applyBorder="1" applyAlignment="1">
      <alignment horizontal="center" vertical="center" wrapText="1"/>
    </xf>
    <xf numFmtId="0" fontId="30" fillId="0" borderId="64" xfId="0" applyFont="1" applyBorder="1" applyAlignment="1">
      <alignment horizontal="center" vertical="center"/>
    </xf>
    <xf numFmtId="0" fontId="10" fillId="0" borderId="69" xfId="0" applyFont="1" applyBorder="1" applyAlignment="1">
      <alignment horizontal="center"/>
    </xf>
    <xf numFmtId="0" fontId="2" fillId="0" borderId="70" xfId="0" applyFont="1" applyBorder="1"/>
    <xf numFmtId="0" fontId="2" fillId="0" borderId="71" xfId="0" applyFont="1" applyBorder="1"/>
    <xf numFmtId="0" fontId="2" fillId="0" borderId="72" xfId="0" applyFont="1" applyBorder="1"/>
    <xf numFmtId="0" fontId="39" fillId="12" borderId="75" xfId="0" applyFont="1" applyFill="1" applyBorder="1" applyAlignment="1">
      <alignment horizontal="center" vertical="center" wrapText="1"/>
    </xf>
    <xf numFmtId="0" fontId="2" fillId="0" borderId="76" xfId="0" applyFont="1" applyBorder="1"/>
    <xf numFmtId="0" fontId="39" fillId="12" borderId="75" xfId="0" applyFont="1" applyFill="1" applyBorder="1" applyAlignment="1">
      <alignment horizontal="center" vertical="center"/>
    </xf>
    <xf numFmtId="0" fontId="37" fillId="13" borderId="69" xfId="0" applyFont="1" applyFill="1" applyBorder="1" applyAlignment="1">
      <alignment horizontal="center" vertical="center"/>
    </xf>
    <xf numFmtId="0" fontId="2" fillId="0" borderId="73" xfId="0" applyFont="1" applyBorder="1"/>
    <xf numFmtId="0" fontId="2" fillId="0" borderId="74" xfId="0" applyFont="1" applyBorder="1"/>
    <xf numFmtId="0" fontId="39" fillId="12" borderId="77" xfId="0" applyFont="1" applyFill="1" applyBorder="1" applyAlignment="1">
      <alignment horizontal="center" vertical="center" wrapText="1"/>
    </xf>
    <xf numFmtId="0" fontId="2" fillId="0" borderId="78" xfId="0" applyFont="1" applyBorder="1"/>
    <xf numFmtId="0" fontId="2" fillId="0" borderId="79" xfId="0" applyFont="1" applyBorder="1"/>
    <xf numFmtId="0" fontId="40" fillId="13" borderId="69" xfId="0" applyFont="1" applyFill="1" applyBorder="1" applyAlignment="1">
      <alignment horizontal="center" vertical="center"/>
    </xf>
    <xf numFmtId="0" fontId="41" fillId="0" borderId="0" xfId="0" applyFont="1" applyAlignment="1">
      <alignment horizontal="center" vertical="center" textRotation="90" wrapText="1"/>
    </xf>
    <xf numFmtId="0" fontId="2" fillId="0" borderId="86" xfId="0" applyFont="1" applyBorder="1" applyAlignment="1">
      <alignment horizontal="center"/>
    </xf>
    <xf numFmtId="0" fontId="2" fillId="0" borderId="88" xfId="0" applyFont="1" applyBorder="1" applyAlignment="1">
      <alignment horizontal="center"/>
    </xf>
    <xf numFmtId="0" fontId="2" fillId="0" borderId="120" xfId="0" applyFont="1" applyBorder="1" applyAlignment="1">
      <alignment horizontal="center"/>
    </xf>
    <xf numFmtId="0" fontId="2" fillId="0" borderId="119" xfId="0" applyFont="1" applyBorder="1" applyAlignment="1">
      <alignment horizontal="center"/>
    </xf>
    <xf numFmtId="0" fontId="2" fillId="0" borderId="89" xfId="0" applyFont="1" applyBorder="1" applyAlignment="1">
      <alignment horizontal="center"/>
    </xf>
    <xf numFmtId="0" fontId="2" fillId="0" borderId="91" xfId="0" applyFont="1" applyBorder="1" applyAlignment="1">
      <alignment horizontal="center"/>
    </xf>
    <xf numFmtId="0" fontId="31" fillId="0" borderId="120" xfId="0" applyFont="1" applyBorder="1" applyAlignment="1">
      <alignment horizontal="left"/>
    </xf>
    <xf numFmtId="0" fontId="31" fillId="0" borderId="80" xfId="0" applyFont="1" applyBorder="1" applyAlignment="1">
      <alignment horizontal="left"/>
    </xf>
    <xf numFmtId="0" fontId="31" fillId="0" borderId="119" xfId="0" applyFont="1" applyBorder="1" applyAlignment="1">
      <alignment horizontal="left"/>
    </xf>
    <xf numFmtId="0" fontId="25" fillId="0" borderId="94" xfId="0" applyFont="1" applyBorder="1" applyAlignment="1">
      <alignment horizontal="center" vertical="center" wrapText="1"/>
    </xf>
    <xf numFmtId="0" fontId="25" fillId="0" borderId="95" xfId="0" applyFont="1" applyBorder="1" applyAlignment="1">
      <alignment horizontal="center" vertical="center" wrapText="1"/>
    </xf>
    <xf numFmtId="0" fontId="25" fillId="0" borderId="96" xfId="0" applyFont="1" applyBorder="1" applyAlignment="1">
      <alignment horizontal="center" vertical="center" wrapText="1"/>
    </xf>
    <xf numFmtId="0" fontId="54" fillId="22" borderId="94" xfId="3" applyFont="1" applyFill="1" applyBorder="1" applyAlignment="1">
      <alignment horizontal="center" vertical="center"/>
    </xf>
    <xf numFmtId="0" fontId="54" fillId="22" borderId="96" xfId="3" applyFont="1" applyFill="1" applyBorder="1" applyAlignment="1">
      <alignment horizontal="center" vertical="center"/>
    </xf>
    <xf numFmtId="0" fontId="54" fillId="22" borderId="95" xfId="3" applyFont="1" applyFill="1" applyBorder="1" applyAlignment="1">
      <alignment horizontal="center" vertical="center"/>
    </xf>
    <xf numFmtId="43" fontId="54" fillId="22" borderId="94" xfId="2" applyFont="1" applyFill="1" applyBorder="1" applyAlignment="1">
      <alignment horizontal="center" vertical="center"/>
    </xf>
    <xf numFmtId="43" fontId="54" fillId="22" borderId="95" xfId="2" applyFont="1" applyFill="1" applyBorder="1" applyAlignment="1">
      <alignment horizontal="center" vertical="center"/>
    </xf>
    <xf numFmtId="43" fontId="54" fillId="22" borderId="96" xfId="2" applyFont="1" applyFill="1" applyBorder="1" applyAlignment="1">
      <alignment horizontal="center" vertical="center"/>
    </xf>
    <xf numFmtId="14" fontId="55" fillId="0" borderId="94" xfId="3" applyNumberFormat="1" applyFont="1" applyBorder="1" applyAlignment="1">
      <alignment horizontal="center" vertical="center"/>
    </xf>
    <xf numFmtId="0" fontId="55" fillId="0" borderId="96" xfId="3" applyFont="1" applyBorder="1" applyAlignment="1">
      <alignment horizontal="center" vertical="center"/>
    </xf>
    <xf numFmtId="0" fontId="55" fillId="0" borderId="94" xfId="3" applyFont="1" applyBorder="1" applyAlignment="1">
      <alignment horizontal="center" vertical="center" wrapText="1"/>
    </xf>
    <xf numFmtId="0" fontId="55" fillId="0" borderId="95" xfId="3" applyFont="1" applyBorder="1" applyAlignment="1">
      <alignment horizontal="center" vertical="center" wrapText="1"/>
    </xf>
    <xf numFmtId="0" fontId="55" fillId="0" borderId="96" xfId="3" applyFont="1" applyBorder="1" applyAlignment="1">
      <alignment horizontal="center" vertical="center" wrapText="1"/>
    </xf>
    <xf numFmtId="0" fontId="55" fillId="0" borderId="94" xfId="3" applyFont="1" applyBorder="1" applyAlignment="1">
      <alignment horizontal="center" vertical="center"/>
    </xf>
    <xf numFmtId="0" fontId="55" fillId="0" borderId="95" xfId="3" applyFont="1" applyBorder="1" applyAlignment="1">
      <alignment horizontal="center" vertical="center"/>
    </xf>
    <xf numFmtId="0" fontId="55" fillId="0" borderId="110" xfId="3" applyFont="1" applyBorder="1" applyAlignment="1">
      <alignment horizontal="center" vertical="center"/>
    </xf>
    <xf numFmtId="0" fontId="55" fillId="0" borderId="111" xfId="3" applyFont="1" applyBorder="1" applyAlignment="1">
      <alignment horizontal="center" vertical="center"/>
    </xf>
    <xf numFmtId="0" fontId="55" fillId="0" borderId="112" xfId="3" applyFont="1" applyBorder="1" applyAlignment="1">
      <alignment horizontal="center" vertical="center"/>
    </xf>
    <xf numFmtId="0" fontId="55" fillId="0" borderId="113" xfId="3" applyFont="1" applyBorder="1" applyAlignment="1">
      <alignment horizontal="center" vertical="center" wrapText="1"/>
    </xf>
    <xf numFmtId="0" fontId="55" fillId="0" borderId="111" xfId="3" applyFont="1" applyBorder="1" applyAlignment="1">
      <alignment horizontal="center" vertical="center" wrapText="1"/>
    </xf>
    <xf numFmtId="0" fontId="0" fillId="0" borderId="112" xfId="0" applyBorder="1" applyAlignment="1">
      <alignment horizontal="center" vertical="center" wrapText="1"/>
    </xf>
    <xf numFmtId="0" fontId="55" fillId="0" borderId="114" xfId="3" applyFont="1" applyBorder="1" applyAlignment="1">
      <alignment horizontal="center" vertical="center"/>
    </xf>
    <xf numFmtId="0" fontId="55" fillId="0" borderId="115" xfId="3" applyFont="1" applyBorder="1" applyAlignment="1">
      <alignment horizontal="center" vertical="center"/>
    </xf>
    <xf numFmtId="0" fontId="54" fillId="22" borderId="89" xfId="3" applyFont="1" applyFill="1" applyBorder="1" applyAlignment="1">
      <alignment horizontal="center" vertical="center"/>
    </xf>
    <xf numFmtId="0" fontId="54" fillId="22" borderId="91" xfId="3" applyFont="1" applyFill="1" applyBorder="1" applyAlignment="1">
      <alignment horizontal="center" vertical="center"/>
    </xf>
    <xf numFmtId="0" fontId="55" fillId="0" borderId="98" xfId="3" applyFont="1" applyBorder="1" applyAlignment="1">
      <alignment horizontal="center" vertical="center" wrapText="1"/>
    </xf>
    <xf numFmtId="0" fontId="55" fillId="0" borderId="99" xfId="3" applyFont="1" applyBorder="1" applyAlignment="1">
      <alignment horizontal="center" vertical="center" wrapText="1"/>
    </xf>
    <xf numFmtId="0" fontId="55" fillId="0" borderId="100" xfId="3" applyFont="1" applyBorder="1" applyAlignment="1">
      <alignment horizontal="center" vertical="center" wrapText="1"/>
    </xf>
    <xf numFmtId="0" fontId="55" fillId="0" borderId="101" xfId="3" applyFont="1" applyBorder="1" applyAlignment="1">
      <alignment horizontal="center" vertical="center" wrapText="1"/>
    </xf>
    <xf numFmtId="0" fontId="55" fillId="0" borderId="102" xfId="3" applyFont="1" applyBorder="1" applyAlignment="1">
      <alignment horizontal="center" vertical="center" wrapText="1"/>
    </xf>
    <xf numFmtId="0" fontId="55" fillId="0" borderId="103" xfId="3" applyFont="1" applyBorder="1" applyAlignment="1">
      <alignment horizontal="center" vertical="center" wrapText="1"/>
    </xf>
    <xf numFmtId="0" fontId="55" fillId="0" borderId="83" xfId="3" applyFont="1" applyBorder="1" applyAlignment="1">
      <alignment horizontal="center" vertical="center"/>
    </xf>
    <xf numFmtId="0" fontId="55" fillId="0" borderId="104" xfId="3" applyFont="1" applyBorder="1" applyAlignment="1">
      <alignment horizontal="center" vertical="center"/>
    </xf>
    <xf numFmtId="0" fontId="55" fillId="0" borderId="105" xfId="3" applyFont="1" applyBorder="1" applyAlignment="1">
      <alignment horizontal="center" vertical="center" wrapText="1"/>
    </xf>
    <xf numFmtId="0" fontId="55" fillId="0" borderId="106" xfId="3" applyFont="1" applyBorder="1" applyAlignment="1">
      <alignment horizontal="center" vertical="center" wrapText="1"/>
    </xf>
    <xf numFmtId="0" fontId="55" fillId="0" borderId="107" xfId="3" applyFont="1" applyBorder="1" applyAlignment="1">
      <alignment horizontal="center" vertical="center" wrapText="1"/>
    </xf>
    <xf numFmtId="0" fontId="55" fillId="0" borderId="108" xfId="3" applyFont="1" applyBorder="1" applyAlignment="1">
      <alignment horizontal="center" vertical="center" wrapText="1"/>
    </xf>
    <xf numFmtId="0" fontId="0" fillId="0" borderId="107" xfId="0" applyBorder="1" applyAlignment="1">
      <alignment horizontal="center" vertical="center" wrapText="1"/>
    </xf>
    <xf numFmtId="0" fontId="55" fillId="0" borderId="92" xfId="3" applyFont="1" applyBorder="1" applyAlignment="1">
      <alignment horizontal="center" vertical="center"/>
    </xf>
    <xf numFmtId="0" fontId="55" fillId="0" borderId="109" xfId="3" applyFont="1" applyBorder="1" applyAlignment="1">
      <alignment horizontal="center" vertical="center"/>
    </xf>
  </cellXfs>
  <cellStyles count="5">
    <cellStyle name="Millares" xfId="2" builtinId="3"/>
    <cellStyle name="Moneda [0]" xfId="1" builtinId="7"/>
    <cellStyle name="Normal" xfId="0" builtinId="0"/>
    <cellStyle name="Normal 2" xfId="3"/>
    <cellStyle name="Porcentaje" xfId="4"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600" b="1" i="0">
                <a:solidFill>
                  <a:schemeClr val="dk1"/>
                </a:solidFill>
                <a:latin typeface="Calibri"/>
              </a:defRPr>
            </a:pPr>
            <a:r>
              <a:rPr lang="es-CO" sz="1600" b="1" i="0">
                <a:solidFill>
                  <a:schemeClr val="dk1"/>
                </a:solidFill>
                <a:latin typeface="Calibri"/>
              </a:rPr>
              <a:t>SEGUIMIENTO AL PAM POR  CORTE</a:t>
            </a:r>
          </a:p>
        </c:rich>
      </c:tx>
      <c:layout/>
      <c:overlay val="0"/>
    </c:title>
    <c:autoTitleDeleted val="0"/>
    <c:plotArea>
      <c:layout/>
      <c:barChart>
        <c:barDir val="col"/>
        <c:grouping val="clustered"/>
        <c:varyColors val="1"/>
        <c:ser>
          <c:idx val="0"/>
          <c:order val="0"/>
          <c:tx>
            <c:v>ACOMPAÑAMIENTO A EE</c:v>
          </c:tx>
          <c:spPr>
            <a:solidFill>
              <a:srgbClr val="4F81BD"/>
            </a:solidFill>
            <a:ln cmpd="sng">
              <a:solidFill>
                <a:srgbClr val="000000"/>
              </a:solidFill>
            </a:ln>
          </c:spPr>
          <c:invertIfNegative val="1"/>
          <c:dLbls>
            <c:spPr>
              <a:noFill/>
              <a:ln>
                <a:noFill/>
              </a:ln>
              <a:effectLst/>
            </c:spPr>
            <c:txPr>
              <a:bodyPr/>
              <a:lstStyle/>
              <a:p>
                <a:pPr lvl="0">
                  <a:defRPr sz="600" b="1" i="0">
                    <a:solidFill>
                      <a:srgbClr val="000000"/>
                    </a:solidFill>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ANUAL'!$C$7:$K$7</c:f>
              <c:strCache>
                <c:ptCount val="9"/>
                <c:pt idx="0">
                  <c:v>META  EN PESO</c:v>
                </c:pt>
                <c:pt idx="1">
                  <c:v>AVANCE JUN 30 (2024)</c:v>
                </c:pt>
                <c:pt idx="2">
                  <c:v>AVANCE DIC 30 (2024)</c:v>
                </c:pt>
                <c:pt idx="3">
                  <c:v>AVANCE JUN 30 (2025)</c:v>
                </c:pt>
                <c:pt idx="4">
                  <c:v>AVANCE DIC 30 (2025)</c:v>
                </c:pt>
                <c:pt idx="5">
                  <c:v>AVANCE JUN 30 (2026)</c:v>
                </c:pt>
                <c:pt idx="6">
                  <c:v>AVANCE DIC 30 (2026)</c:v>
                </c:pt>
                <c:pt idx="7">
                  <c:v>AVANCE JUN 30 (2027)</c:v>
                </c:pt>
                <c:pt idx="8">
                  <c:v>AVANCE DIC 30 (2027)</c:v>
                </c:pt>
              </c:strCache>
            </c:strRef>
          </c:cat>
          <c:val>
            <c:numRef>
              <c:f>'SEGUIMIENTO ANUAL'!$C$8:$K$8</c:f>
              <c:numCache>
                <c:formatCode>0.0%</c:formatCode>
                <c:ptCount val="9"/>
                <c:pt idx="0" formatCode="0%">
                  <c:v>0.55000000000000004</c:v>
                </c:pt>
                <c:pt idx="1">
                  <c:v>0</c:v>
                </c:pt>
                <c:pt idx="2">
                  <c:v>0.17241809210526315</c:v>
                </c:pt>
                <c:pt idx="3">
                  <c:v>0.27832621768236382</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0-FEB1-4CA2-B391-52A4B486EDDF}"/>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FORMACION DE DOCENTES Y DIRECTIVOS DOCENTES</c:v>
          </c:tx>
          <c:spPr>
            <a:solidFill>
              <a:srgbClr val="C0504D"/>
            </a:solidFill>
            <a:ln cmpd="sng">
              <a:solidFill>
                <a:srgbClr val="000000"/>
              </a:solidFill>
            </a:ln>
          </c:spPr>
          <c:invertIfNegative val="1"/>
          <c:dLbls>
            <c:spPr>
              <a:noFill/>
              <a:ln>
                <a:noFill/>
              </a:ln>
              <a:effectLst/>
            </c:spPr>
            <c:txPr>
              <a:bodyPr/>
              <a:lstStyle/>
              <a:p>
                <a:pPr lvl="0">
                  <a:defRPr sz="600" b="1" i="0">
                    <a:solidFill>
                      <a:srgbClr val="000000"/>
                    </a:solidFill>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ANUAL'!$C$7:$K$7</c:f>
              <c:strCache>
                <c:ptCount val="9"/>
                <c:pt idx="0">
                  <c:v>META  EN PESO</c:v>
                </c:pt>
                <c:pt idx="1">
                  <c:v>AVANCE JUN 30 (2024)</c:v>
                </c:pt>
                <c:pt idx="2">
                  <c:v>AVANCE DIC 30 (2024)</c:v>
                </c:pt>
                <c:pt idx="3">
                  <c:v>AVANCE JUN 30 (2025)</c:v>
                </c:pt>
                <c:pt idx="4">
                  <c:v>AVANCE DIC 30 (2025)</c:v>
                </c:pt>
                <c:pt idx="5">
                  <c:v>AVANCE JUN 30 (2026)</c:v>
                </c:pt>
                <c:pt idx="6">
                  <c:v>AVANCE DIC 30 (2026)</c:v>
                </c:pt>
                <c:pt idx="7">
                  <c:v>AVANCE JUN 30 (2027)</c:v>
                </c:pt>
                <c:pt idx="8">
                  <c:v>AVANCE DIC 30 (2027)</c:v>
                </c:pt>
              </c:strCache>
            </c:strRef>
          </c:cat>
          <c:val>
            <c:numRef>
              <c:f>'SEGUIMIENTO ANUAL'!$C$9:$K$9</c:f>
              <c:numCache>
                <c:formatCode>0.0%</c:formatCode>
                <c:ptCount val="9"/>
                <c:pt idx="0" formatCode="0%">
                  <c:v>0.3</c:v>
                </c:pt>
                <c:pt idx="1">
                  <c:v>0</c:v>
                </c:pt>
                <c:pt idx="2">
                  <c:v>0.29166666666666663</c:v>
                </c:pt>
                <c:pt idx="3">
                  <c:v>6.028571428571429E-2</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1-FEB1-4CA2-B391-52A4B486EDDF}"/>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2"/>
          <c:order val="2"/>
          <c:tx>
            <c:v>USO MTIC</c:v>
          </c:tx>
          <c:spPr>
            <a:solidFill>
              <a:srgbClr val="9BBB59"/>
            </a:solidFill>
            <a:ln cmpd="sng">
              <a:solidFill>
                <a:srgbClr val="000000"/>
              </a:solidFill>
            </a:ln>
          </c:spPr>
          <c:invertIfNegative val="1"/>
          <c:dLbls>
            <c:spPr>
              <a:noFill/>
              <a:ln>
                <a:noFill/>
              </a:ln>
              <a:effectLst/>
            </c:spPr>
            <c:txPr>
              <a:bodyPr/>
              <a:lstStyle/>
              <a:p>
                <a:pPr lvl="0">
                  <a:defRPr sz="600" b="1" i="0">
                    <a:solidFill>
                      <a:srgbClr val="000000"/>
                    </a:solidFill>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ANUAL'!$C$7:$K$7</c:f>
              <c:strCache>
                <c:ptCount val="9"/>
                <c:pt idx="0">
                  <c:v>META  EN PESO</c:v>
                </c:pt>
                <c:pt idx="1">
                  <c:v>AVANCE JUN 30 (2024)</c:v>
                </c:pt>
                <c:pt idx="2">
                  <c:v>AVANCE DIC 30 (2024)</c:v>
                </c:pt>
                <c:pt idx="3">
                  <c:v>AVANCE JUN 30 (2025)</c:v>
                </c:pt>
                <c:pt idx="4">
                  <c:v>AVANCE DIC 30 (2025)</c:v>
                </c:pt>
                <c:pt idx="5">
                  <c:v>AVANCE JUN 30 (2026)</c:v>
                </c:pt>
                <c:pt idx="6">
                  <c:v>AVANCE DIC 30 (2026)</c:v>
                </c:pt>
                <c:pt idx="7">
                  <c:v>AVANCE JUN 30 (2027)</c:v>
                </c:pt>
                <c:pt idx="8">
                  <c:v>AVANCE DIC 30 (2027)</c:v>
                </c:pt>
              </c:strCache>
            </c:strRef>
          </c:cat>
          <c:val>
            <c:numRef>
              <c:f>'SEGUIMIENTO ANUAL'!$C$10:$K$10</c:f>
              <c:numCache>
                <c:formatCode>0.0%</c:formatCode>
                <c:ptCount val="9"/>
                <c:pt idx="0" formatCode="0%">
                  <c:v>0.15</c:v>
                </c:pt>
                <c:pt idx="1">
                  <c:v>0</c:v>
                </c:pt>
                <c:pt idx="2">
                  <c:v>7.4999999999999997E-2</c:v>
                </c:pt>
                <c:pt idx="3">
                  <c:v>7.4999999999999997E-2</c:v>
                </c:pt>
                <c:pt idx="4">
                  <c:v>0</c:v>
                </c:pt>
                <c:pt idx="5">
                  <c:v>0</c:v>
                </c:pt>
                <c:pt idx="6">
                  <c:v>0</c:v>
                </c:pt>
                <c:pt idx="7">
                  <c:v>0</c:v>
                </c:pt>
                <c:pt idx="8">
                  <c:v>0</c:v>
                </c:pt>
              </c:numCache>
            </c:numRef>
          </c:val>
          <c:extLst xmlns:c16r2="http://schemas.microsoft.com/office/drawing/2015/06/chart">
            <c:ext xmlns:c16="http://schemas.microsoft.com/office/drawing/2014/chart" uri="{C3380CC4-5D6E-409C-BE32-E72D297353CC}">
              <c16:uniqueId val="{00000002-FEB1-4CA2-B391-52A4B486EDDF}"/>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39112192"/>
        <c:axId val="239114112"/>
      </c:barChart>
      <c:catAx>
        <c:axId val="239112192"/>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sz="800" b="0" i="0">
                <a:solidFill>
                  <a:schemeClr val="dk1"/>
                </a:solidFill>
                <a:latin typeface="+mn-lt"/>
              </a:defRPr>
            </a:pPr>
            <a:endParaRPr lang="es-CO"/>
          </a:p>
        </c:txPr>
        <c:crossAx val="239114112"/>
        <c:crosses val="autoZero"/>
        <c:auto val="1"/>
        <c:lblAlgn val="ctr"/>
        <c:lblOffset val="100"/>
        <c:noMultiLvlLbl val="1"/>
      </c:catAx>
      <c:valAx>
        <c:axId val="239114112"/>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sz="900" b="0" i="0">
                <a:solidFill>
                  <a:schemeClr val="dk1"/>
                </a:solidFill>
                <a:latin typeface="+mn-lt"/>
              </a:defRPr>
            </a:pPr>
            <a:endParaRPr lang="es-CO"/>
          </a:p>
        </c:txPr>
        <c:crossAx val="239112192"/>
        <c:crosses val="autoZero"/>
        <c:crossBetween val="between"/>
      </c:valAx>
      <c:spPr>
        <a:solidFill>
          <a:schemeClr val="lt1"/>
        </a:solidFill>
      </c:spPr>
    </c:plotArea>
    <c:legend>
      <c:legendPos val="b"/>
      <c:layout/>
      <c:overlay val="0"/>
      <c:txPr>
        <a:bodyPr/>
        <a:lstStyle/>
        <a:p>
          <a:pPr lvl="0">
            <a:defRPr sz="800" b="0" i="1">
              <a:solidFill>
                <a:schemeClr val="dk1"/>
              </a:solidFill>
              <a:latin typeface="+mn-lt"/>
            </a:defRPr>
          </a:pPr>
          <a:endParaRPr lang="es-CO"/>
        </a:p>
      </c:txPr>
    </c:legend>
    <c:plotVisOnly val="1"/>
    <c:dispBlanksAs val="zero"/>
    <c:showDLblsOverMax val="1"/>
  </c:chart>
  <c:spPr>
    <a:solidFill>
      <a:schemeClr val="lt1"/>
    </a:solidFill>
    <a:ln>
      <a:solidFill>
        <a:srgbClr val="0070C0"/>
      </a:solidFill>
    </a:ln>
  </c:spPr>
  <c:printSettings>
    <c:headerFooter/>
    <c:pageMargins b="0.750000000000001" l="0.70000000000000062" r="0.70000000000000062" t="0.75000000000000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ANUAL'!$O$11:$P$11</c:f>
              <c:strCache>
                <c:ptCount val="2"/>
                <c:pt idx="0">
                  <c:v>Meta</c:v>
                </c:pt>
                <c:pt idx="1">
                  <c:v>Avance</c:v>
                </c:pt>
              </c:strCache>
            </c:strRef>
          </c:cat>
          <c:val>
            <c:numRef>
              <c:f>'RESUMEN POR PROYECTO ANUAL'!$O$12:$P$12</c:f>
              <c:numCache>
                <c:formatCode>0.0%</c:formatCode>
                <c:ptCount val="2"/>
                <c:pt idx="0" formatCode="0%">
                  <c:v>1</c:v>
                </c:pt>
                <c:pt idx="1">
                  <c:v>0.45</c:v>
                </c:pt>
              </c:numCache>
            </c:numRef>
          </c:val>
          <c:extLst xmlns:c16r2="http://schemas.microsoft.com/office/drawing/2015/06/chart">
            <c:ext xmlns:c16="http://schemas.microsoft.com/office/drawing/2014/chart" uri="{C3380CC4-5D6E-409C-BE32-E72D297353CC}">
              <c16:uniqueId val="{00000000-D259-45E9-9F48-5234D4757AD7}"/>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211264"/>
        <c:axId val="243238016"/>
      </c:barChart>
      <c:catAx>
        <c:axId val="24321126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238016"/>
        <c:crosses val="autoZero"/>
        <c:auto val="1"/>
        <c:lblAlgn val="ctr"/>
        <c:lblOffset val="100"/>
        <c:noMultiLvlLbl val="1"/>
      </c:catAx>
      <c:valAx>
        <c:axId val="243238016"/>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211264"/>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ANUAL'!$C$26:$D$26</c:f>
              <c:strCache>
                <c:ptCount val="2"/>
                <c:pt idx="0">
                  <c:v>Meta</c:v>
                </c:pt>
                <c:pt idx="1">
                  <c:v>Avance</c:v>
                </c:pt>
              </c:strCache>
            </c:strRef>
          </c:cat>
          <c:val>
            <c:numRef>
              <c:f>'RESUMEN POR PROYECTO ANUAL'!$C$27:$D$27</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F662-4825-8F92-2EB6451F3696}"/>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250304"/>
        <c:axId val="243252224"/>
      </c:barChart>
      <c:catAx>
        <c:axId val="24325030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252224"/>
        <c:crosses val="autoZero"/>
        <c:auto val="1"/>
        <c:lblAlgn val="ctr"/>
        <c:lblOffset val="100"/>
        <c:noMultiLvlLbl val="1"/>
      </c:catAx>
      <c:valAx>
        <c:axId val="24325222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250304"/>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ANUAL'!$F$26:$G$26</c:f>
              <c:strCache>
                <c:ptCount val="2"/>
                <c:pt idx="0">
                  <c:v>Meta</c:v>
                </c:pt>
                <c:pt idx="1">
                  <c:v>Avance</c:v>
                </c:pt>
              </c:strCache>
            </c:strRef>
          </c:cat>
          <c:val>
            <c:numRef>
              <c:f>'RESUMEN POR PROYECTO ANUAL'!$F$27:$G$27</c:f>
              <c:numCache>
                <c:formatCode>0.0%</c:formatCode>
                <c:ptCount val="2"/>
                <c:pt idx="0" formatCode="0%">
                  <c:v>1</c:v>
                </c:pt>
                <c:pt idx="1">
                  <c:v>0.45</c:v>
                </c:pt>
              </c:numCache>
            </c:numRef>
          </c:val>
          <c:extLst xmlns:c16r2="http://schemas.microsoft.com/office/drawing/2015/06/chart">
            <c:ext xmlns:c16="http://schemas.microsoft.com/office/drawing/2014/chart" uri="{C3380CC4-5D6E-409C-BE32-E72D297353CC}">
              <c16:uniqueId val="{00000000-E19D-4EEA-BC54-63B9A95F2534}"/>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305472"/>
        <c:axId val="243307648"/>
      </c:barChart>
      <c:catAx>
        <c:axId val="243305472"/>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307648"/>
        <c:crosses val="autoZero"/>
        <c:auto val="1"/>
        <c:lblAlgn val="ctr"/>
        <c:lblOffset val="100"/>
        <c:noMultiLvlLbl val="1"/>
      </c:catAx>
      <c:valAx>
        <c:axId val="243307648"/>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305472"/>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ANUAL'!$I$26:$J$26</c:f>
              <c:strCache>
                <c:ptCount val="2"/>
                <c:pt idx="0">
                  <c:v>Meta</c:v>
                </c:pt>
                <c:pt idx="1">
                  <c:v>Avance</c:v>
                </c:pt>
              </c:strCache>
            </c:strRef>
          </c:cat>
          <c:val>
            <c:numRef>
              <c:f>'RESUMEN POR PROYECTO ANUAL'!$I$27:$J$27</c:f>
              <c:numCache>
                <c:formatCode>0.0%</c:formatCode>
                <c:ptCount val="2"/>
                <c:pt idx="0" formatCode="0%">
                  <c:v>1</c:v>
                </c:pt>
                <c:pt idx="1">
                  <c:v>0.6</c:v>
                </c:pt>
              </c:numCache>
            </c:numRef>
          </c:val>
          <c:extLst xmlns:c16r2="http://schemas.microsoft.com/office/drawing/2015/06/chart">
            <c:ext xmlns:c16="http://schemas.microsoft.com/office/drawing/2014/chart" uri="{C3380CC4-5D6E-409C-BE32-E72D297353CC}">
              <c16:uniqueId val="{00000000-D99A-4EA1-803D-8C0E8BE4FF51}"/>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328128"/>
        <c:axId val="243330048"/>
      </c:barChart>
      <c:catAx>
        <c:axId val="243328128"/>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330048"/>
        <c:crosses val="autoZero"/>
        <c:auto val="1"/>
        <c:lblAlgn val="ctr"/>
        <c:lblOffset val="100"/>
        <c:noMultiLvlLbl val="1"/>
      </c:catAx>
      <c:valAx>
        <c:axId val="243330048"/>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328128"/>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ANUAL'!$L$26:$M$26</c:f>
              <c:strCache>
                <c:ptCount val="2"/>
                <c:pt idx="0">
                  <c:v>Meta</c:v>
                </c:pt>
                <c:pt idx="1">
                  <c:v>Avance</c:v>
                </c:pt>
              </c:strCache>
            </c:strRef>
          </c:cat>
          <c:val>
            <c:numRef>
              <c:f>'RESUMEN POR PROYECTO ANUAL'!$L$27:$M$27</c:f>
              <c:numCache>
                <c:formatCode>0.0%</c:formatCode>
                <c:ptCount val="2"/>
                <c:pt idx="0" formatCode="0%">
                  <c:v>1</c:v>
                </c:pt>
                <c:pt idx="1">
                  <c:v>0.15</c:v>
                </c:pt>
              </c:numCache>
            </c:numRef>
          </c:val>
          <c:extLst xmlns:c16r2="http://schemas.microsoft.com/office/drawing/2015/06/chart">
            <c:ext xmlns:c16="http://schemas.microsoft.com/office/drawing/2014/chart" uri="{C3380CC4-5D6E-409C-BE32-E72D297353CC}">
              <c16:uniqueId val="{00000000-ACFD-4D96-94F0-363AA2C4956D}"/>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358720"/>
        <c:axId val="243364992"/>
      </c:barChart>
      <c:catAx>
        <c:axId val="24335872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364992"/>
        <c:crosses val="autoZero"/>
        <c:auto val="1"/>
        <c:lblAlgn val="ctr"/>
        <c:lblOffset val="100"/>
        <c:noMultiLvlLbl val="1"/>
      </c:catAx>
      <c:valAx>
        <c:axId val="243364992"/>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358720"/>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ANUAL'!$O$26:$P$26</c:f>
              <c:strCache>
                <c:ptCount val="2"/>
                <c:pt idx="0">
                  <c:v>Meta</c:v>
                </c:pt>
                <c:pt idx="1">
                  <c:v>Avance</c:v>
                </c:pt>
              </c:strCache>
            </c:strRef>
          </c:cat>
          <c:val>
            <c:numRef>
              <c:f>'RESUMEN POR PROYECTO ANUAL'!$O$27:$P$27</c:f>
              <c:numCache>
                <c:formatCode>0.0%</c:formatCode>
                <c:ptCount val="2"/>
                <c:pt idx="0" formatCode="0%">
                  <c:v>1</c:v>
                </c:pt>
                <c:pt idx="1">
                  <c:v>0.55000000000000004</c:v>
                </c:pt>
              </c:numCache>
            </c:numRef>
          </c:val>
          <c:extLst xmlns:c16r2="http://schemas.microsoft.com/office/drawing/2015/06/chart">
            <c:ext xmlns:c16="http://schemas.microsoft.com/office/drawing/2014/chart" uri="{C3380CC4-5D6E-409C-BE32-E72D297353CC}">
              <c16:uniqueId val="{00000000-B806-4912-9B77-45A88D7F7D02}"/>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2943104"/>
        <c:axId val="242945024"/>
      </c:barChart>
      <c:catAx>
        <c:axId val="24294310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2945024"/>
        <c:crosses val="autoZero"/>
        <c:auto val="1"/>
        <c:lblAlgn val="ctr"/>
        <c:lblOffset val="100"/>
        <c:noMultiLvlLbl val="1"/>
      </c:catAx>
      <c:valAx>
        <c:axId val="24294502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2943104"/>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ANUAL'!$C$43:$D$43</c:f>
              <c:strCache>
                <c:ptCount val="2"/>
                <c:pt idx="0">
                  <c:v>Meta</c:v>
                </c:pt>
                <c:pt idx="1">
                  <c:v>Avance</c:v>
                </c:pt>
              </c:strCache>
            </c:strRef>
          </c:cat>
          <c:val>
            <c:numRef>
              <c:f>'RESUMEN POR PROYECTO ANUAL'!$C$44:$D$44</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DB19-4B26-8899-4BC33FB52AD1}"/>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2961408"/>
        <c:axId val="242979968"/>
      </c:barChart>
      <c:catAx>
        <c:axId val="242961408"/>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2979968"/>
        <c:crosses val="autoZero"/>
        <c:auto val="1"/>
        <c:lblAlgn val="ctr"/>
        <c:lblOffset val="100"/>
        <c:noMultiLvlLbl val="1"/>
      </c:catAx>
      <c:valAx>
        <c:axId val="242979968"/>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2961408"/>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ANUAL'!$F$43:$G$43</c:f>
              <c:strCache>
                <c:ptCount val="2"/>
                <c:pt idx="0">
                  <c:v>Meta</c:v>
                </c:pt>
                <c:pt idx="1">
                  <c:v>Avance</c:v>
                </c:pt>
              </c:strCache>
            </c:strRef>
          </c:cat>
          <c:val>
            <c:numRef>
              <c:f>'RESUMEN POR PROYECTO ANUAL'!$F$44:$G$44</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0C42-4540-80ED-6FF47608BDC6}"/>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008640"/>
        <c:axId val="243010560"/>
      </c:barChart>
      <c:catAx>
        <c:axId val="24300864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010560"/>
        <c:crosses val="autoZero"/>
        <c:auto val="1"/>
        <c:lblAlgn val="ctr"/>
        <c:lblOffset val="100"/>
        <c:noMultiLvlLbl val="1"/>
      </c:catAx>
      <c:valAx>
        <c:axId val="243010560"/>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008640"/>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ANUAL'!$I$43:$J$43</c:f>
              <c:strCache>
                <c:ptCount val="2"/>
                <c:pt idx="0">
                  <c:v>Meta</c:v>
                </c:pt>
                <c:pt idx="1">
                  <c:v>Avance</c:v>
                </c:pt>
              </c:strCache>
            </c:strRef>
          </c:cat>
          <c:val>
            <c:numRef>
              <c:f>'RESUMEN POR PROYECTO ANUAL'!$I$44:$J$44</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F5EC-4253-B957-399A4093FB5F}"/>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031040"/>
        <c:axId val="243049600"/>
      </c:barChart>
      <c:catAx>
        <c:axId val="24303104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049600"/>
        <c:crosses val="autoZero"/>
        <c:auto val="1"/>
        <c:lblAlgn val="ctr"/>
        <c:lblOffset val="100"/>
        <c:noMultiLvlLbl val="1"/>
      </c:catAx>
      <c:valAx>
        <c:axId val="243049600"/>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031040"/>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ANUAL'!$L$43:$M$43</c:f>
              <c:strCache>
                <c:ptCount val="2"/>
                <c:pt idx="0">
                  <c:v>Meta</c:v>
                </c:pt>
                <c:pt idx="1">
                  <c:v>Avance</c:v>
                </c:pt>
              </c:strCache>
            </c:strRef>
          </c:cat>
          <c:val>
            <c:numRef>
              <c:f>'RESUMEN POR PROYECTO ANUAL'!$L$44:$M$44</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2DC5-4202-A45A-C2A0D6B34054}"/>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664000"/>
        <c:axId val="243665920"/>
      </c:barChart>
      <c:catAx>
        <c:axId val="24366400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665920"/>
        <c:crosses val="autoZero"/>
        <c:auto val="1"/>
        <c:lblAlgn val="ctr"/>
        <c:lblOffset val="100"/>
        <c:noMultiLvlLbl val="1"/>
      </c:catAx>
      <c:valAx>
        <c:axId val="243665920"/>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664000"/>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000" b="1" i="0">
                <a:solidFill>
                  <a:srgbClr val="757575"/>
                </a:solidFill>
                <a:latin typeface="+mn-lt"/>
              </a:defRPr>
            </a:pPr>
            <a:r>
              <a:rPr lang="es-CO" sz="1000" b="1" i="0">
                <a:solidFill>
                  <a:srgbClr val="757575"/>
                </a:solidFill>
                <a:latin typeface="+mn-lt"/>
              </a:rPr>
              <a:t>Sub peso COMPONENTE FORMACION DE DOCENTES Y DIRECTIVOS DOCENTES</a:t>
            </a:r>
          </a:p>
        </c:rich>
      </c:tx>
      <c:overlay val="0"/>
    </c:title>
    <c:autoTitleDeleted val="0"/>
    <c:plotArea>
      <c:layout/>
      <c:barChart>
        <c:barDir val="col"/>
        <c:grouping val="clustered"/>
        <c:varyColors val="1"/>
        <c:ser>
          <c:idx val="0"/>
          <c:order val="0"/>
          <c:tx>
            <c:v>Sub peso COMPONENTE FORMACION DE DOCENTES Y DIRECTIVOS DOCENTES</c:v>
          </c:tx>
          <c:spPr>
            <a:solidFill>
              <a:srgbClr val="31859C"/>
            </a:solidFill>
            <a:ln cmpd="sng">
              <a:solidFill>
                <a:srgbClr val="000000"/>
              </a:solidFill>
            </a:ln>
          </c:spPr>
          <c:invertIfNegative val="1"/>
          <c:dPt>
            <c:idx val="0"/>
            <c:invertIfNegative val="1"/>
            <c:bubble3D val="0"/>
            <c:extLst xmlns:c16r2="http://schemas.microsoft.com/office/drawing/2015/06/chart">
              <c:ext xmlns:c16="http://schemas.microsoft.com/office/drawing/2014/chart" uri="{C3380CC4-5D6E-409C-BE32-E72D297353CC}">
                <c16:uniqueId val="{00000003-88B8-4272-B0F2-B13F0257F333}"/>
              </c:ext>
            </c:extLst>
          </c:dPt>
          <c:dPt>
            <c:idx val="1"/>
            <c:invertIfNegative val="1"/>
            <c:bubble3D val="0"/>
            <c:extLst xmlns:c16r2="http://schemas.microsoft.com/office/drawing/2015/06/chart">
              <c:ext xmlns:c16="http://schemas.microsoft.com/office/drawing/2014/chart" uri="{C3380CC4-5D6E-409C-BE32-E72D297353CC}">
                <c16:uniqueId val="{00000005-88B8-4272-B0F2-B13F0257F333}"/>
              </c:ext>
            </c:extLst>
          </c:dPt>
          <c:dPt>
            <c:idx val="2"/>
            <c:invertIfNegative val="1"/>
            <c:bubble3D val="0"/>
            <c:extLst xmlns:c16r2="http://schemas.microsoft.com/office/drawing/2015/06/chart">
              <c:ext xmlns:c16="http://schemas.microsoft.com/office/drawing/2014/chart" uri="{C3380CC4-5D6E-409C-BE32-E72D297353CC}">
                <c16:uniqueId val="{00000007-88B8-4272-B0F2-B13F0257F333}"/>
              </c:ext>
            </c:extLst>
          </c:dPt>
          <c:dPt>
            <c:idx val="3"/>
            <c:invertIfNegative val="1"/>
            <c:bubble3D val="0"/>
            <c:extLst xmlns:c16r2="http://schemas.microsoft.com/office/drawing/2015/06/chart">
              <c:ext xmlns:c16="http://schemas.microsoft.com/office/drawing/2014/chart" uri="{C3380CC4-5D6E-409C-BE32-E72D297353CC}">
                <c16:uniqueId val="{00000009-88B8-4272-B0F2-B13F0257F333}"/>
              </c:ext>
            </c:extLst>
          </c:dPt>
          <c:dPt>
            <c:idx val="4"/>
            <c:invertIfNegative val="1"/>
            <c:bubble3D val="0"/>
            <c:extLst xmlns:c16r2="http://schemas.microsoft.com/office/drawing/2015/06/chart">
              <c:ext xmlns:c16="http://schemas.microsoft.com/office/drawing/2014/chart" uri="{C3380CC4-5D6E-409C-BE32-E72D297353CC}">
                <c16:uniqueId val="{0000000B-88B8-4272-B0F2-B13F0257F333}"/>
              </c:ext>
            </c:extLst>
          </c:dPt>
          <c:dPt>
            <c:idx val="5"/>
            <c:invertIfNegative val="1"/>
            <c:bubble3D val="0"/>
            <c:extLst xmlns:c16r2="http://schemas.microsoft.com/office/drawing/2015/06/chart">
              <c:ext xmlns:c16="http://schemas.microsoft.com/office/drawing/2014/chart" uri="{C3380CC4-5D6E-409C-BE32-E72D297353CC}">
                <c16:uniqueId val="{0000000D-88B8-4272-B0F2-B13F0257F333}"/>
              </c:ext>
            </c:extLst>
          </c:dPt>
          <c:dPt>
            <c:idx val="6"/>
            <c:invertIfNegative val="1"/>
            <c:bubble3D val="0"/>
            <c:extLst xmlns:c16r2="http://schemas.microsoft.com/office/drawing/2015/06/chart">
              <c:ext xmlns:c16="http://schemas.microsoft.com/office/drawing/2014/chart" uri="{C3380CC4-5D6E-409C-BE32-E72D297353CC}">
                <c16:uniqueId val="{0000000F-88B8-4272-B0F2-B13F0257F333}"/>
              </c:ext>
            </c:extLst>
          </c:dPt>
          <c:dPt>
            <c:idx val="7"/>
            <c:invertIfNegative val="1"/>
            <c:bubble3D val="0"/>
            <c:extLst xmlns:c16r2="http://schemas.microsoft.com/office/drawing/2015/06/chart">
              <c:ext xmlns:c16="http://schemas.microsoft.com/office/drawing/2014/chart" uri="{C3380CC4-5D6E-409C-BE32-E72D297353CC}">
                <c16:uniqueId val="{00000011-88B8-4272-B0F2-B13F0257F333}"/>
              </c:ext>
            </c:extLst>
          </c:dPt>
          <c:dLbls>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ANUAL'!$F$38:$M$38</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extLst xmlns:c16r2="http://schemas.microsoft.com/office/drawing/2015/06/chart">
                <c:ext xmlns:c15="http://schemas.microsoft.com/office/drawing/2012/chart" uri="{02D57815-91ED-43cb-92C2-25804820EDAC}">
                  <c15:fullRef>
                    <c15:sqref>('SEGUIMIENTO ANUAL'!$C$38,'SEGUIMIENTO ANUAL'!$F$38:$M$38)</c15:sqref>
                  </c15:fullRef>
                </c:ext>
              </c:extLst>
            </c:strRef>
          </c:cat>
          <c:val>
            <c:numRef>
              <c:f>'SEGUIMIENTO ANUAL'!$F$39:$M$39</c:f>
              <c:numCache>
                <c:formatCode>0%</c:formatCode>
                <c:ptCount val="8"/>
                <c:pt idx="0">
                  <c:v>0</c:v>
                </c:pt>
                <c:pt idx="1">
                  <c:v>0</c:v>
                </c:pt>
                <c:pt idx="2">
                  <c:v>6.028571428571429E-2</c:v>
                </c:pt>
                <c:pt idx="3">
                  <c:v>0</c:v>
                </c:pt>
                <c:pt idx="4">
                  <c:v>0</c:v>
                </c:pt>
                <c:pt idx="5">
                  <c:v>0</c:v>
                </c:pt>
                <c:pt idx="6">
                  <c:v>0</c:v>
                </c:pt>
                <c:pt idx="7">
                  <c:v>0</c:v>
                </c:pt>
              </c:numCache>
              <c:extLst xmlns:c16r2="http://schemas.microsoft.com/office/drawing/2015/06/chart">
                <c:ext xmlns:c15="http://schemas.microsoft.com/office/drawing/2012/chart" uri="{02D57815-91ED-43cb-92C2-25804820EDAC}">
                  <c15:fullRef>
                    <c15:sqref>('SEGUIMIENTO ANUAL'!$C$39,'SEGUIMIENTO ANUAL'!$F$39:$M$39)</c15:sqref>
                  </c15:fullRef>
                </c:ext>
              </c:extLst>
            </c:numRef>
          </c:val>
          <c:extLst xmlns:c16r2="http://schemas.microsoft.com/office/drawing/2015/06/chart">
            <c:ext xmlns:c15="http://schemas.microsoft.com/office/drawing/2012/chart" uri="{02D57815-91ED-43cb-92C2-25804820EDAC}">
              <c15:categoryFilterExceptions>
                <c15:categoryFilterException>
                  <c15:sqref>'SEGUIMIENTO ANUAL'!$C$39</c15:sqref>
                  <c15:invertIfNegative val="1"/>
                  <c15:bubble3D val="0"/>
                </c15:categoryFilterException>
              </c15:categoryFilterExceptions>
            </c:ext>
            <c:ext xmlns:c16="http://schemas.microsoft.com/office/drawing/2014/chart" uri="{C3380CC4-5D6E-409C-BE32-E72D297353CC}">
              <c16:uniqueId val="{00000012-88B8-4272-B0F2-B13F0257F333}"/>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39556864"/>
        <c:axId val="239567232"/>
      </c:barChart>
      <c:catAx>
        <c:axId val="239556864"/>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700" b="0" i="0">
                <a:solidFill>
                  <a:srgbClr val="000000"/>
                </a:solidFill>
                <a:latin typeface="+mn-lt"/>
              </a:defRPr>
            </a:pPr>
            <a:endParaRPr lang="es-CO"/>
          </a:p>
        </c:txPr>
        <c:crossAx val="239567232"/>
        <c:crosses val="autoZero"/>
        <c:auto val="1"/>
        <c:lblAlgn val="ctr"/>
        <c:lblOffset val="100"/>
        <c:noMultiLvlLbl val="1"/>
      </c:catAx>
      <c:valAx>
        <c:axId val="239567232"/>
        <c:scaling>
          <c:orientation val="minMax"/>
        </c:scaling>
        <c:delete val="0"/>
        <c:axPos val="l"/>
        <c:title>
          <c:tx>
            <c:rich>
              <a:bodyPr/>
              <a:lstStyle/>
              <a:p>
                <a:pPr lvl="0">
                  <a:defRPr b="0">
                    <a:solidFill>
                      <a:srgbClr val="000000"/>
                    </a:solidFill>
                    <a:latin typeface="+mn-lt"/>
                  </a:defRPr>
                </a:pPr>
                <a:endParaRPr lang="es-CO"/>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239556864"/>
        <c:crosses val="autoZero"/>
        <c:crossBetween val="between"/>
      </c:valAx>
    </c:plotArea>
    <c:plotVisOnly val="1"/>
    <c:dispBlanksAs val="zero"/>
    <c:showDLblsOverMax val="1"/>
  </c:chart>
  <c:spPr>
    <a:solidFill>
      <a:schemeClr val="lt1"/>
    </a:solidFill>
    <a:ln>
      <a:solidFill>
        <a:srgbClr val="0070C0"/>
      </a:solidFill>
    </a:ln>
  </c:spPr>
  <c:printSettings>
    <c:headerFooter/>
    <c:pageMargins b="0.750000000000001" l="0.70000000000000062" r="0.70000000000000062" t="0.75000000000000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ANUAL'!$O$43:$P$43</c:f>
              <c:strCache>
                <c:ptCount val="2"/>
                <c:pt idx="0">
                  <c:v>Meta</c:v>
                </c:pt>
                <c:pt idx="1">
                  <c:v>Avance</c:v>
                </c:pt>
              </c:strCache>
            </c:strRef>
          </c:cat>
          <c:val>
            <c:numRef>
              <c:f>'RESUMEN POR PROYECTO ANUAL'!$O$44:$P$44</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CE30-492D-8DF3-640E2AFBFAA1}"/>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694592"/>
        <c:axId val="243700864"/>
      </c:barChart>
      <c:catAx>
        <c:axId val="243694592"/>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700864"/>
        <c:crosses val="autoZero"/>
        <c:auto val="1"/>
        <c:lblAlgn val="ctr"/>
        <c:lblOffset val="100"/>
        <c:noMultiLvlLbl val="1"/>
      </c:catAx>
      <c:valAx>
        <c:axId val="24370086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694592"/>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200" b="0" i="0">
                <a:solidFill>
                  <a:srgbClr val="757575"/>
                </a:solidFill>
                <a:latin typeface="+mn-lt"/>
              </a:defRPr>
            </a:pPr>
            <a:r>
              <a:rPr lang="es-CO" sz="1200" b="0" i="0">
                <a:solidFill>
                  <a:srgbClr val="757575"/>
                </a:solidFill>
                <a:latin typeface="+mn-lt"/>
              </a:rPr>
              <a:t>Seguimiento anual</a:t>
            </a:r>
          </a:p>
        </c:rich>
      </c:tx>
      <c:layout/>
      <c:overlay val="0"/>
    </c:title>
    <c:autoTitleDeleted val="0"/>
    <c:plotArea>
      <c:layout/>
      <c:barChart>
        <c:barDir val="col"/>
        <c:grouping val="clustered"/>
        <c:varyColors val="1"/>
        <c:ser>
          <c:idx val="0"/>
          <c:order val="0"/>
          <c:tx>
            <c:v>ACOMPAÑAMIENTO A EE</c:v>
          </c:tx>
          <c:spPr>
            <a:solidFill>
              <a:srgbClr val="4F81BD"/>
            </a:solidFill>
            <a:ln cmpd="sng">
              <a:solidFill>
                <a:srgbClr val="000000"/>
              </a:solidFill>
            </a:ln>
          </c:spPr>
          <c:invertIfNegative val="1"/>
          <c:cat>
            <c:strRef>
              <c:f>'SEGUIMIENTO ANUAL'!$D$14:$G$14</c:f>
              <c:strCache>
                <c:ptCount val="4"/>
                <c:pt idx="0">
                  <c:v>AVANCE  2024 </c:v>
                </c:pt>
                <c:pt idx="1">
                  <c:v>AVANCE  2025</c:v>
                </c:pt>
                <c:pt idx="2">
                  <c:v>AVANCE  2026</c:v>
                </c:pt>
                <c:pt idx="3">
                  <c:v>AVANCE  2027</c:v>
                </c:pt>
              </c:strCache>
            </c:strRef>
          </c:cat>
          <c:val>
            <c:numRef>
              <c:f>'SEGUIMIENTO ANUAL'!$D$15:$G$15</c:f>
              <c:numCache>
                <c:formatCode>0.0%</c:formatCode>
                <c:ptCount val="4"/>
                <c:pt idx="0">
                  <c:v>0.17241809210526315</c:v>
                </c:pt>
                <c:pt idx="1">
                  <c:v>0</c:v>
                </c:pt>
                <c:pt idx="2">
                  <c:v>0</c:v>
                </c:pt>
                <c:pt idx="3">
                  <c:v>0</c:v>
                </c:pt>
              </c:numCache>
            </c:numRef>
          </c:val>
          <c:extLst xmlns:c16r2="http://schemas.microsoft.com/office/drawing/2015/06/chart">
            <c:ext xmlns:c16="http://schemas.microsoft.com/office/drawing/2014/chart" uri="{C3380CC4-5D6E-409C-BE32-E72D297353CC}">
              <c16:uniqueId val="{00000000-DBC8-4748-9377-9E3F114E2CBE}"/>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v>FORMACION DE DOCENTES Y DIRECTIVOS DOCENTES</c:v>
          </c:tx>
          <c:spPr>
            <a:solidFill>
              <a:srgbClr val="C0504D"/>
            </a:solidFill>
            <a:ln cmpd="sng">
              <a:solidFill>
                <a:srgbClr val="000000"/>
              </a:solidFill>
            </a:ln>
          </c:spPr>
          <c:invertIfNegative val="1"/>
          <c:cat>
            <c:strRef>
              <c:f>'SEGUIMIENTO ANUAL'!$D$14:$G$14</c:f>
              <c:strCache>
                <c:ptCount val="4"/>
                <c:pt idx="0">
                  <c:v>AVANCE  2024 </c:v>
                </c:pt>
                <c:pt idx="1">
                  <c:v>AVANCE  2025</c:v>
                </c:pt>
                <c:pt idx="2">
                  <c:v>AVANCE  2026</c:v>
                </c:pt>
                <c:pt idx="3">
                  <c:v>AVANCE  2027</c:v>
                </c:pt>
              </c:strCache>
            </c:strRef>
          </c:cat>
          <c:val>
            <c:numRef>
              <c:f>'SEGUIMIENTO ANUAL'!$D$16:$G$16</c:f>
              <c:numCache>
                <c:formatCode>0.0%</c:formatCode>
                <c:ptCount val="4"/>
                <c:pt idx="0">
                  <c:v>0.29166666666666663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1-DBC8-4748-9377-9E3F114E2CBE}"/>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2"/>
          <c:order val="2"/>
          <c:tx>
            <c:v>USO MTIC</c:v>
          </c:tx>
          <c:spPr>
            <a:solidFill>
              <a:srgbClr val="9BBB59"/>
            </a:solidFill>
            <a:ln cmpd="sng">
              <a:solidFill>
                <a:srgbClr val="000000"/>
              </a:solidFill>
            </a:ln>
          </c:spPr>
          <c:invertIfNegative val="1"/>
          <c:cat>
            <c:strRef>
              <c:f>'SEGUIMIENTO ANUAL'!$D$14:$G$14</c:f>
              <c:strCache>
                <c:ptCount val="4"/>
                <c:pt idx="0">
                  <c:v>AVANCE  2024 </c:v>
                </c:pt>
                <c:pt idx="1">
                  <c:v>AVANCE  2025</c:v>
                </c:pt>
                <c:pt idx="2">
                  <c:v>AVANCE  2026</c:v>
                </c:pt>
                <c:pt idx="3">
                  <c:v>AVANCE  2027</c:v>
                </c:pt>
              </c:strCache>
            </c:strRef>
          </c:cat>
          <c:val>
            <c:numRef>
              <c:f>'SEGUIMIENTO ANUAL'!$D$17:$G$17</c:f>
              <c:numCache>
                <c:formatCode>0.0%</c:formatCode>
                <c:ptCount val="4"/>
                <c:pt idx="0">
                  <c:v>7.4999999999999997E-2</c:v>
                </c:pt>
                <c:pt idx="1">
                  <c:v>0</c:v>
                </c:pt>
                <c:pt idx="2">
                  <c:v>0</c:v>
                </c:pt>
                <c:pt idx="3">
                  <c:v>0</c:v>
                </c:pt>
              </c:numCache>
            </c:numRef>
          </c:val>
          <c:extLst xmlns:c16r2="http://schemas.microsoft.com/office/drawing/2015/06/chart">
            <c:ext xmlns:c16="http://schemas.microsoft.com/office/drawing/2014/chart" uri="{C3380CC4-5D6E-409C-BE32-E72D297353CC}">
              <c16:uniqueId val="{00000002-DBC8-4748-9377-9E3F114E2CBE}"/>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3"/>
          <c:order val="3"/>
          <c:tx>
            <c:v>TOTAL AVANCE GENERAL DEL PAM </c:v>
          </c:tx>
          <c:spPr>
            <a:solidFill>
              <a:srgbClr val="8064A2"/>
            </a:solidFill>
            <a:ln cmpd="sng">
              <a:solidFill>
                <a:srgbClr val="000000"/>
              </a:solidFill>
            </a:ln>
          </c:spPr>
          <c:invertIfNegative val="1"/>
          <c:cat>
            <c:strRef>
              <c:f>'SEGUIMIENTO ANUAL'!$D$14:$G$14</c:f>
              <c:strCache>
                <c:ptCount val="4"/>
                <c:pt idx="0">
                  <c:v>AVANCE  2024 </c:v>
                </c:pt>
                <c:pt idx="1">
                  <c:v>AVANCE  2025</c:v>
                </c:pt>
                <c:pt idx="2">
                  <c:v>AVANCE  2026</c:v>
                </c:pt>
                <c:pt idx="3">
                  <c:v>AVANCE  2027</c:v>
                </c:pt>
              </c:strCache>
            </c:strRef>
          </c:cat>
          <c:val>
            <c:numRef>
              <c:f>'SEGUIMIENTO ANUAL'!$D$18:$G$18</c:f>
              <c:numCache>
                <c:formatCode>0.0%</c:formatCode>
                <c:ptCount val="4"/>
                <c:pt idx="0">
                  <c:v>0.53908475877192974</c:v>
                </c:pt>
                <c:pt idx="1">
                  <c:v>0</c:v>
                </c:pt>
                <c:pt idx="2">
                  <c:v>0</c:v>
                </c:pt>
                <c:pt idx="3">
                  <c:v>0</c:v>
                </c:pt>
              </c:numCache>
            </c:numRef>
          </c:val>
          <c:extLst xmlns:c16r2="http://schemas.microsoft.com/office/drawing/2015/06/chart">
            <c:ext xmlns:c16="http://schemas.microsoft.com/office/drawing/2014/chart" uri="{C3380CC4-5D6E-409C-BE32-E72D297353CC}">
              <c16:uniqueId val="{00000003-DBC8-4748-9377-9E3F114E2CBE}"/>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39597440"/>
        <c:axId val="242548736"/>
      </c:barChart>
      <c:catAx>
        <c:axId val="23959744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sz="700" b="0" i="0">
                <a:solidFill>
                  <a:srgbClr val="000000"/>
                </a:solidFill>
                <a:latin typeface="+mn-lt"/>
              </a:defRPr>
            </a:pPr>
            <a:endParaRPr lang="es-CO"/>
          </a:p>
        </c:txPr>
        <c:crossAx val="242548736"/>
        <c:crosses val="autoZero"/>
        <c:auto val="1"/>
        <c:lblAlgn val="ctr"/>
        <c:lblOffset val="100"/>
        <c:noMultiLvlLbl val="1"/>
      </c:catAx>
      <c:valAx>
        <c:axId val="24254873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layout/>
          <c:overlay val="0"/>
        </c:title>
        <c:numFmt formatCode="0.0%" sourceLinked="1"/>
        <c:majorTickMark val="none"/>
        <c:minorTickMark val="none"/>
        <c:tickLblPos val="nextTo"/>
        <c:spPr>
          <a:ln/>
        </c:spPr>
        <c:txPr>
          <a:bodyPr/>
          <a:lstStyle/>
          <a:p>
            <a:pPr lvl="0">
              <a:defRPr sz="800" b="0" i="0">
                <a:solidFill>
                  <a:srgbClr val="000000"/>
                </a:solidFill>
                <a:latin typeface="+mn-lt"/>
              </a:defRPr>
            </a:pPr>
            <a:endParaRPr lang="es-CO"/>
          </a:p>
        </c:txPr>
        <c:crossAx val="239597440"/>
        <c:crosses val="autoZero"/>
        <c:crossBetween val="between"/>
      </c:valAx>
    </c:plotArea>
    <c:legend>
      <c:legendPos val="b"/>
      <c:layout>
        <c:manualLayout>
          <c:xMode val="edge"/>
          <c:yMode val="edge"/>
          <c:x val="7.8562667901999034E-2"/>
          <c:y val="0.82850064406155877"/>
          <c:w val="0.86578706426068008"/>
          <c:h val="0.11113345149199523"/>
        </c:manualLayout>
      </c:layout>
      <c:overlay val="0"/>
      <c:txPr>
        <a:bodyPr/>
        <a:lstStyle/>
        <a:p>
          <a:pPr lvl="0">
            <a:defRPr sz="500" b="0" i="1">
              <a:solidFill>
                <a:srgbClr val="1A1A1A"/>
              </a:solidFill>
              <a:latin typeface="+mn-lt"/>
            </a:defRPr>
          </a:pPr>
          <a:endParaRPr lang="es-CO"/>
        </a:p>
      </c:txPr>
    </c:legend>
    <c:plotVisOnly val="1"/>
    <c:dispBlanksAs val="zero"/>
    <c:showDLblsOverMax val="1"/>
  </c:chart>
  <c:spPr>
    <a:ln>
      <a:solidFill>
        <a:srgbClr val="00B0F0"/>
      </a:solidFill>
    </a:ln>
  </c:spPr>
  <c:printSettings>
    <c:headerFooter/>
    <c:pageMargins b="0.750000000000001" l="0.70000000000000062" r="0.70000000000000062" t="0.75000000000000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100" b="1" i="0">
                <a:solidFill>
                  <a:srgbClr val="757575"/>
                </a:solidFill>
                <a:latin typeface="+mn-lt"/>
              </a:defRPr>
            </a:pPr>
            <a:r>
              <a:rPr lang="es-CO" sz="1100" b="1" i="0">
                <a:solidFill>
                  <a:srgbClr val="757575"/>
                </a:solidFill>
                <a:latin typeface="+mn-lt"/>
              </a:rPr>
              <a:t>AVANCE ACOMPAÑAMIENTO A EE</a:t>
            </a:r>
          </a:p>
        </c:rich>
      </c:tx>
      <c:layout/>
      <c:overlay val="0"/>
    </c:title>
    <c:autoTitleDeleted val="0"/>
    <c:plotArea>
      <c:layout/>
      <c:barChart>
        <c:barDir val="col"/>
        <c:grouping val="clustered"/>
        <c:varyColors val="1"/>
        <c:ser>
          <c:idx val="0"/>
          <c:order val="0"/>
          <c:tx>
            <c:strRef>
              <c:f>'SEGUIMIENTO ANUAL'!$E$27</c:f>
              <c:strCache>
                <c:ptCount val="1"/>
                <c:pt idx="0">
                  <c:v>A</c:v>
                </c:pt>
              </c:strCache>
            </c:strRef>
          </c:tx>
          <c:spPr>
            <a:solidFill>
              <a:srgbClr val="4F81BD"/>
            </a:solidFill>
            <a:ln cmpd="sng">
              <a:solidFill>
                <a:srgbClr val="000000"/>
              </a:solidFill>
            </a:ln>
          </c:spPr>
          <c:invertIfNegative val="1"/>
          <c:dLbls>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ANUAL'!$F$26:$M$26</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strRef>
          </c:cat>
          <c:val>
            <c:numRef>
              <c:f>'SEGUIMIENTO ANUAL'!$F$27:$M$27</c:f>
              <c:numCache>
                <c:formatCode>0%</c:formatCode>
                <c:ptCount val="8"/>
                <c:pt idx="0">
                  <c:v>0</c:v>
                </c:pt>
                <c:pt idx="1">
                  <c:v>0</c:v>
                </c:pt>
                <c:pt idx="2">
                  <c:v>9.8326217682363812E-2</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0-3435-41A2-A1B0-3EAA64C65298}"/>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1"/>
          <c:order val="1"/>
          <c:tx>
            <c:strRef>
              <c:f>'SEGUIMIENTO ANUAL'!$E$28</c:f>
              <c:strCache>
                <c:ptCount val="1"/>
                <c:pt idx="0">
                  <c:v>B</c:v>
                </c:pt>
              </c:strCache>
            </c:strRef>
          </c:tx>
          <c:spPr>
            <a:solidFill>
              <a:srgbClr val="C0504D"/>
            </a:solidFill>
            <a:ln cmpd="sng">
              <a:solidFill>
                <a:srgbClr val="000000"/>
              </a:solidFill>
            </a:ln>
          </c:spPr>
          <c:invertIfNegative val="1"/>
          <c:dLbls>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ANUAL'!$F$26:$M$26</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strRef>
          </c:cat>
          <c:val>
            <c:numRef>
              <c:f>'SEGUIMIENTO ANUAL'!$F$28:$M$28</c:f>
              <c:numCache>
                <c:formatCode>0%</c:formatCode>
                <c:ptCount val="8"/>
                <c:pt idx="0">
                  <c:v>0</c:v>
                </c:pt>
                <c:pt idx="1">
                  <c:v>0</c:v>
                </c:pt>
                <c:pt idx="2">
                  <c:v>0.03</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1-3435-41A2-A1B0-3EAA64C65298}"/>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2"/>
          <c:order val="2"/>
          <c:tx>
            <c:strRef>
              <c:f>'SEGUIMIENTO ANUAL'!$E$29</c:f>
              <c:strCache>
                <c:ptCount val="1"/>
                <c:pt idx="0">
                  <c:v>C</c:v>
                </c:pt>
              </c:strCache>
            </c:strRef>
          </c:tx>
          <c:spPr>
            <a:solidFill>
              <a:srgbClr val="9BBB59"/>
            </a:solidFill>
            <a:ln cmpd="sng">
              <a:solidFill>
                <a:srgbClr val="000000"/>
              </a:solidFill>
            </a:ln>
          </c:spPr>
          <c:invertIfNegative val="1"/>
          <c:dLbls>
            <c:numFmt formatCode="0.0%" sourceLinked="0"/>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ANUAL'!$F$26:$M$26</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strRef>
          </c:cat>
          <c:val>
            <c:numRef>
              <c:f>'SEGUIMIENTO ANUAL'!$F$29:$M$29</c:f>
              <c:numCache>
                <c:formatCode>0%</c:formatCode>
                <c:ptCount val="8"/>
                <c:pt idx="0">
                  <c:v>0</c:v>
                </c:pt>
                <c:pt idx="1">
                  <c:v>0</c:v>
                </c:pt>
                <c:pt idx="2">
                  <c:v>0.02</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2-3435-41A2-A1B0-3EAA64C65298}"/>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3"/>
          <c:order val="3"/>
          <c:tx>
            <c:strRef>
              <c:f>'SEGUIMIENTO ANUAL'!$E$30</c:f>
              <c:strCache>
                <c:ptCount val="1"/>
                <c:pt idx="0">
                  <c:v>D</c:v>
                </c:pt>
              </c:strCache>
            </c:strRef>
          </c:tx>
          <c:spPr>
            <a:solidFill>
              <a:srgbClr val="8064A2"/>
            </a:solidFill>
            <a:ln cmpd="sng">
              <a:solidFill>
                <a:srgbClr val="000000"/>
              </a:solidFill>
            </a:ln>
          </c:spPr>
          <c:invertIfNegative val="1"/>
          <c:dLbls>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ANUAL'!$F$26:$M$26</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strRef>
          </c:cat>
          <c:val>
            <c:numRef>
              <c:f>'SEGUIMIENTO ANUAL'!$F$30:$M$30</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3-3435-41A2-A1B0-3EAA64C65298}"/>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ser>
          <c:idx val="4"/>
          <c:order val="4"/>
          <c:tx>
            <c:strRef>
              <c:f>'SEGUIMIENTO ANUAL'!$E$31</c:f>
              <c:strCache>
                <c:ptCount val="1"/>
                <c:pt idx="0">
                  <c:v>E</c:v>
                </c:pt>
              </c:strCache>
            </c:strRef>
          </c:tx>
          <c:invertIfNegative val="0"/>
          <c:cat>
            <c:strRef>
              <c:f>'SEGUIMIENTO ANUAL'!$F$26:$M$26</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strRef>
          </c:cat>
          <c:val>
            <c:numRef>
              <c:f>'SEGUIMIENTO ANUAL'!$F$31:$M$31</c:f>
              <c:numCache>
                <c:formatCode>0%</c:formatCode>
                <c:ptCount val="8"/>
                <c:pt idx="0">
                  <c:v>0</c:v>
                </c:pt>
                <c:pt idx="1">
                  <c:v>0</c:v>
                </c:pt>
                <c:pt idx="2">
                  <c:v>0.13</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1-8CCE-4828-955C-E43974729AA5}"/>
            </c:ext>
          </c:extLst>
        </c:ser>
        <c:dLbls>
          <c:showLegendKey val="0"/>
          <c:showVal val="0"/>
          <c:showCatName val="0"/>
          <c:showSerName val="0"/>
          <c:showPercent val="0"/>
          <c:showBubbleSize val="0"/>
        </c:dLbls>
        <c:gapWidth val="150"/>
        <c:axId val="242613248"/>
        <c:axId val="242369664"/>
      </c:barChart>
      <c:catAx>
        <c:axId val="242613248"/>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sz="600" b="0" i="0">
                <a:solidFill>
                  <a:srgbClr val="000000"/>
                </a:solidFill>
                <a:latin typeface="+mn-lt"/>
              </a:defRPr>
            </a:pPr>
            <a:endParaRPr lang="es-CO"/>
          </a:p>
        </c:txPr>
        <c:crossAx val="242369664"/>
        <c:crosses val="autoZero"/>
        <c:auto val="1"/>
        <c:lblAlgn val="ctr"/>
        <c:lblOffset val="100"/>
        <c:noMultiLvlLbl val="1"/>
      </c:catAx>
      <c:valAx>
        <c:axId val="24236966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242613248"/>
        <c:crosses val="autoZero"/>
        <c:crossBetween val="between"/>
      </c:valAx>
    </c:plotArea>
    <c:legend>
      <c:legendPos val="t"/>
      <c:layout/>
      <c:overlay val="0"/>
      <c:txPr>
        <a:bodyPr/>
        <a:lstStyle/>
        <a:p>
          <a:pPr lvl="0">
            <a:defRPr sz="900" b="0" i="0">
              <a:solidFill>
                <a:srgbClr val="1A1A1A"/>
              </a:solidFill>
              <a:latin typeface="+mn-lt"/>
            </a:defRPr>
          </a:pPr>
          <a:endParaRPr lang="es-CO"/>
        </a:p>
      </c:txPr>
    </c:legend>
    <c:plotVisOnly val="1"/>
    <c:dispBlanksAs val="zero"/>
    <c:showDLblsOverMax val="1"/>
  </c:chart>
  <c:spPr>
    <a:solidFill>
      <a:schemeClr val="lt1"/>
    </a:solidFill>
    <a:ln>
      <a:solidFill>
        <a:srgbClr val="0070C0"/>
      </a:solidFill>
    </a:ln>
  </c:spPr>
  <c:printSettings>
    <c:headerFooter/>
    <c:pageMargins b="0.750000000000001" l="0.70000000000000062" r="0.70000000000000062" t="0.75000000000000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tx>
            <c:v>Sub peso COMPONENTE FORMACION DE DOCENTES Y DIRECTIVOS DOCENTES</c:v>
          </c:tx>
          <c:spPr>
            <a:solidFill>
              <a:srgbClr val="4F81BD"/>
            </a:solidFill>
            <a:ln cmpd="sng">
              <a:solidFill>
                <a:srgbClr val="000000"/>
              </a:solidFill>
            </a:ln>
          </c:spPr>
          <c:invertIfNegative val="1"/>
          <c:dLbls>
            <c:spPr>
              <a:noFill/>
              <a:ln>
                <a:noFill/>
              </a:ln>
              <a:effectLst/>
            </c:spPr>
            <c:txPr>
              <a:bodyPr/>
              <a:lstStyle/>
              <a:p>
                <a:pPr lvl="0">
                  <a:defRPr sz="700" b="0" i="0">
                    <a:latin typeface="+mn-l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'SEGUIMIENTO ANUAL'!$F$51:$M$51</c:f>
              <c:strCache>
                <c:ptCount val="8"/>
                <c:pt idx="0">
                  <c:v>AVANCE JUN 30 (2024)</c:v>
                </c:pt>
                <c:pt idx="1">
                  <c:v>AVANCE DIC 30 (2024)</c:v>
                </c:pt>
                <c:pt idx="2">
                  <c:v>AVANCE JUN 30 (2025)</c:v>
                </c:pt>
                <c:pt idx="3">
                  <c:v>AVANCE DIC 30 (2025)</c:v>
                </c:pt>
                <c:pt idx="4">
                  <c:v>AVANCE JUN 30 (2026)</c:v>
                </c:pt>
                <c:pt idx="5">
                  <c:v>AVANCE DIC 30 (2026)</c:v>
                </c:pt>
                <c:pt idx="6">
                  <c:v>AVANCE JUN 30 (2027)</c:v>
                </c:pt>
                <c:pt idx="7">
                  <c:v>AVANCE DIC 30 (2027)</c:v>
                </c:pt>
              </c:strCache>
              <c:extLst xmlns:c16r2="http://schemas.microsoft.com/office/drawing/2015/06/chart">
                <c:ext xmlns:c15="http://schemas.microsoft.com/office/drawing/2012/chart" uri="{02D57815-91ED-43cb-92C2-25804820EDAC}">
                  <c15:fullRef>
                    <c15:sqref>('SEGUIMIENTO ANUAL'!$C$51,'SEGUIMIENTO ANUAL'!$F$51:$M$51)</c15:sqref>
                  </c15:fullRef>
                </c:ext>
              </c:extLst>
            </c:strRef>
          </c:cat>
          <c:val>
            <c:numRef>
              <c:f>'SEGUIMIENTO ANUAL'!$F$52:$M$52</c:f>
              <c:numCache>
                <c:formatCode>0%</c:formatCode>
                <c:ptCount val="8"/>
                <c:pt idx="0">
                  <c:v>0</c:v>
                </c:pt>
                <c:pt idx="1">
                  <c:v>0</c:v>
                </c:pt>
                <c:pt idx="2">
                  <c:v>7.4999999999999997E-2</c:v>
                </c:pt>
                <c:pt idx="3">
                  <c:v>0</c:v>
                </c:pt>
                <c:pt idx="4">
                  <c:v>0</c:v>
                </c:pt>
                <c:pt idx="5">
                  <c:v>0</c:v>
                </c:pt>
                <c:pt idx="6">
                  <c:v>0</c:v>
                </c:pt>
                <c:pt idx="7">
                  <c:v>0</c:v>
                </c:pt>
              </c:numCache>
              <c:extLst xmlns:c16r2="http://schemas.microsoft.com/office/drawing/2015/06/chart">
                <c:ext xmlns:c15="http://schemas.microsoft.com/office/drawing/2012/chart" uri="{02D57815-91ED-43cb-92C2-25804820EDAC}">
                  <c15:fullRef>
                    <c15:sqref>('SEGUIMIENTO ANUAL'!$C$52,'SEGUIMIENTO ANUAL'!$F$52:$M$52)</c15:sqref>
                  </c15:fullRef>
                </c:ext>
              </c:extLst>
            </c:numRef>
          </c:val>
          <c:extLst xmlns:c16r2="http://schemas.microsoft.com/office/drawing/2015/06/chart">
            <c:ext xmlns:c16="http://schemas.microsoft.com/office/drawing/2014/chart" uri="{C3380CC4-5D6E-409C-BE32-E72D297353CC}">
              <c16:uniqueId val="{00000000-CD2D-4A87-AB00-F6C8B1F75573}"/>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2389760"/>
        <c:axId val="242391680"/>
      </c:barChart>
      <c:catAx>
        <c:axId val="242389760"/>
        <c:scaling>
          <c:orientation val="minMax"/>
        </c:scaling>
        <c:delete val="0"/>
        <c:axPos val="b"/>
        <c:title>
          <c:tx>
            <c:rich>
              <a:bodyPr/>
              <a:lstStyle/>
              <a:p>
                <a:pPr lvl="0">
                  <a:defRPr b="0">
                    <a:solidFill>
                      <a:srgbClr val="000000"/>
                    </a:solidFill>
                    <a:latin typeface="+mn-lt"/>
                  </a:defRPr>
                </a:pPr>
                <a:endParaRPr lang="es-CO"/>
              </a:p>
            </c:rich>
          </c:tx>
          <c:overlay val="0"/>
        </c:title>
        <c:numFmt formatCode="General" sourceLinked="1"/>
        <c:majorTickMark val="none"/>
        <c:minorTickMark val="none"/>
        <c:tickLblPos val="nextTo"/>
        <c:txPr>
          <a:bodyPr/>
          <a:lstStyle/>
          <a:p>
            <a:pPr lvl="0">
              <a:defRPr sz="600" b="0" i="0">
                <a:solidFill>
                  <a:srgbClr val="000000"/>
                </a:solidFill>
                <a:latin typeface="+mn-lt"/>
              </a:defRPr>
            </a:pPr>
            <a:endParaRPr lang="es-CO"/>
          </a:p>
        </c:txPr>
        <c:crossAx val="242391680"/>
        <c:crosses val="autoZero"/>
        <c:auto val="1"/>
        <c:lblAlgn val="ctr"/>
        <c:lblOffset val="100"/>
        <c:noMultiLvlLbl val="1"/>
      </c:catAx>
      <c:valAx>
        <c:axId val="242391680"/>
        <c:scaling>
          <c:orientation val="minMax"/>
        </c:scaling>
        <c:delete val="0"/>
        <c:axPos val="l"/>
        <c:title>
          <c:tx>
            <c:rich>
              <a:bodyPr/>
              <a:lstStyle/>
              <a:p>
                <a:pPr lvl="0">
                  <a:defRPr b="0">
                    <a:solidFill>
                      <a:srgbClr val="000000"/>
                    </a:solidFill>
                    <a:latin typeface="+mn-lt"/>
                  </a:defRPr>
                </a:pPr>
                <a:endParaRPr lang="es-CO"/>
              </a:p>
            </c:rich>
          </c:tx>
          <c:overlay val="0"/>
        </c:title>
        <c:numFmt formatCode="0%" sourceLinked="1"/>
        <c:majorTickMark val="none"/>
        <c:minorTickMark val="none"/>
        <c:tickLblPos val="nextTo"/>
        <c:spPr>
          <a:ln/>
        </c:spPr>
        <c:txPr>
          <a:bodyPr/>
          <a:lstStyle/>
          <a:p>
            <a:pPr lvl="0">
              <a:defRPr b="0">
                <a:solidFill>
                  <a:srgbClr val="000000"/>
                </a:solidFill>
                <a:latin typeface="+mn-lt"/>
              </a:defRPr>
            </a:pPr>
            <a:endParaRPr lang="es-CO"/>
          </a:p>
        </c:txPr>
        <c:crossAx val="242389760"/>
        <c:crosses val="autoZero"/>
        <c:crossBetween val="between"/>
      </c:valAx>
    </c:plotArea>
    <c:plotVisOnly val="1"/>
    <c:dispBlanksAs val="zero"/>
    <c:showDLblsOverMax val="1"/>
  </c:chart>
  <c:spPr>
    <a:solidFill>
      <a:schemeClr val="lt1"/>
    </a:solidFill>
    <a:ln>
      <a:solidFill>
        <a:srgbClr val="0070C0"/>
      </a:solidFill>
    </a:ln>
  </c:spPr>
  <c:printSettings>
    <c:headerFooter/>
    <c:pageMargins b="0.750000000000001" l="0.70000000000000062" r="0.70000000000000062" t="0.75000000000000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ANUAL'!$C$11:$D$11</c:f>
              <c:strCache>
                <c:ptCount val="2"/>
                <c:pt idx="0">
                  <c:v>Meta</c:v>
                </c:pt>
                <c:pt idx="1">
                  <c:v>Avance</c:v>
                </c:pt>
              </c:strCache>
            </c:strRef>
          </c:cat>
          <c:val>
            <c:numRef>
              <c:f>'RESUMEN POR PROYECTO ANUAL'!$C$12:$D$12</c:f>
              <c:numCache>
                <c:formatCode>0.0%</c:formatCode>
                <c:ptCount val="2"/>
                <c:pt idx="0" formatCode="0%">
                  <c:v>1</c:v>
                </c:pt>
                <c:pt idx="1">
                  <c:v>0.5</c:v>
                </c:pt>
              </c:numCache>
            </c:numRef>
          </c:val>
          <c:extLst xmlns:c16r2="http://schemas.microsoft.com/office/drawing/2015/06/chart">
            <c:ext xmlns:c16="http://schemas.microsoft.com/office/drawing/2014/chart" uri="{C3380CC4-5D6E-409C-BE32-E72D297353CC}">
              <c16:uniqueId val="{00000000-12BF-4B1C-9452-8C96754728C5}"/>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1482752"/>
        <c:axId val="241497216"/>
      </c:barChart>
      <c:catAx>
        <c:axId val="241482752"/>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1497216"/>
        <c:crosses val="autoZero"/>
        <c:auto val="1"/>
        <c:lblAlgn val="ctr"/>
        <c:lblOffset val="100"/>
        <c:noMultiLvlLbl val="1"/>
      </c:catAx>
      <c:valAx>
        <c:axId val="241497216"/>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1482752"/>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ANUAL'!$F$11:$G$11</c:f>
              <c:strCache>
                <c:ptCount val="2"/>
                <c:pt idx="0">
                  <c:v>Meta</c:v>
                </c:pt>
                <c:pt idx="1">
                  <c:v>Avance</c:v>
                </c:pt>
              </c:strCache>
            </c:strRef>
          </c:cat>
          <c:val>
            <c:numRef>
              <c:f>'RESUMEN POR PROYECTO ANUAL'!$F$12:$G$12</c:f>
              <c:numCache>
                <c:formatCode>0.0%</c:formatCode>
                <c:ptCount val="2"/>
                <c:pt idx="0" formatCode="0%">
                  <c:v>1</c:v>
                </c:pt>
                <c:pt idx="1">
                  <c:v>0.3</c:v>
                </c:pt>
              </c:numCache>
            </c:numRef>
          </c:val>
          <c:extLst xmlns:c16r2="http://schemas.microsoft.com/office/drawing/2015/06/chart">
            <c:ext xmlns:c16="http://schemas.microsoft.com/office/drawing/2014/chart" uri="{C3380CC4-5D6E-409C-BE32-E72D297353CC}">
              <c16:uniqueId val="{00000000-9596-4E2F-B5BC-4091E6304E55}"/>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2451584"/>
        <c:axId val="242453504"/>
      </c:barChart>
      <c:catAx>
        <c:axId val="24245158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2453504"/>
        <c:crosses val="autoZero"/>
        <c:auto val="1"/>
        <c:lblAlgn val="ctr"/>
        <c:lblOffset val="100"/>
        <c:noMultiLvlLbl val="1"/>
      </c:catAx>
      <c:valAx>
        <c:axId val="24245350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2451584"/>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ANUAL'!$I$11:$J$11</c:f>
              <c:strCache>
                <c:ptCount val="2"/>
                <c:pt idx="0">
                  <c:v>Meta</c:v>
                </c:pt>
                <c:pt idx="1">
                  <c:v>Avance</c:v>
                </c:pt>
              </c:strCache>
            </c:strRef>
          </c:cat>
          <c:val>
            <c:numRef>
              <c:f>'RESUMEN POR PROYECTO ANUAL'!$I$12:$J$12</c:f>
              <c:numCache>
                <c:formatCode>0.0%</c:formatCode>
                <c:ptCount val="2"/>
                <c:pt idx="0" formatCode="0%">
                  <c:v>1</c:v>
                </c:pt>
                <c:pt idx="1">
                  <c:v>0.7</c:v>
                </c:pt>
              </c:numCache>
            </c:numRef>
          </c:val>
          <c:extLst xmlns:c16r2="http://schemas.microsoft.com/office/drawing/2015/06/chart">
            <c:ext xmlns:c16="http://schemas.microsoft.com/office/drawing/2014/chart" uri="{C3380CC4-5D6E-409C-BE32-E72D297353CC}">
              <c16:uniqueId val="{00000000-634B-4501-BE1A-ABE22ECFAA0B}"/>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2473984"/>
        <c:axId val="243147904"/>
      </c:barChart>
      <c:catAx>
        <c:axId val="242473984"/>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147904"/>
        <c:crosses val="autoZero"/>
        <c:auto val="1"/>
        <c:lblAlgn val="ctr"/>
        <c:lblOffset val="100"/>
        <c:noMultiLvlLbl val="1"/>
      </c:catAx>
      <c:valAx>
        <c:axId val="243147904"/>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2473984"/>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spPr>
            <a:solidFill>
              <a:srgbClr val="666699"/>
            </a:solidFill>
            <a:ln cmpd="sng">
              <a:solidFill>
                <a:srgbClr val="000000"/>
              </a:solidFill>
            </a:ln>
          </c:spPr>
          <c:invertIfNegative val="1"/>
          <c:cat>
            <c:strRef>
              <c:f>'RESUMEN POR PROYECTO ANUAL'!$L$11:$M$11</c:f>
              <c:strCache>
                <c:ptCount val="2"/>
                <c:pt idx="0">
                  <c:v>Meta</c:v>
                </c:pt>
                <c:pt idx="1">
                  <c:v>Avance</c:v>
                </c:pt>
              </c:strCache>
            </c:strRef>
          </c:cat>
          <c:val>
            <c:numRef>
              <c:f>'RESUMEN POR PROYECTO ANUAL'!$L$12:$M$12</c:f>
              <c:numCache>
                <c:formatCode>0.0%</c:formatCode>
                <c:ptCount val="2"/>
                <c:pt idx="0" formatCode="0%">
                  <c:v>1</c:v>
                </c:pt>
                <c:pt idx="1">
                  <c:v>0.05</c:v>
                </c:pt>
              </c:numCache>
            </c:numRef>
          </c:val>
          <c:extLst xmlns:c16r2="http://schemas.microsoft.com/office/drawing/2015/06/chart">
            <c:ext xmlns:c16="http://schemas.microsoft.com/office/drawing/2014/chart" uri="{C3380CC4-5D6E-409C-BE32-E72D297353CC}">
              <c16:uniqueId val="{00000000-4BD9-43FB-9EF8-9400C414EE93}"/>
            </c:ex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Lst>
        </c:ser>
        <c:dLbls>
          <c:showLegendKey val="0"/>
          <c:showVal val="0"/>
          <c:showCatName val="0"/>
          <c:showSerName val="0"/>
          <c:showPercent val="0"/>
          <c:showBubbleSize val="0"/>
        </c:dLbls>
        <c:gapWidth val="150"/>
        <c:axId val="243192960"/>
        <c:axId val="243194880"/>
      </c:barChart>
      <c:catAx>
        <c:axId val="243192960"/>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none"/>
        <c:minorTickMark val="none"/>
        <c:tickLblPos val="nextTo"/>
        <c:txPr>
          <a:bodyPr/>
          <a:lstStyle/>
          <a:p>
            <a:pPr lvl="0">
              <a:defRPr b="0" i="0">
                <a:solidFill>
                  <a:srgbClr val="000000"/>
                </a:solidFill>
                <a:latin typeface="+mn-lt"/>
              </a:defRPr>
            </a:pPr>
            <a:endParaRPr lang="es-CO"/>
          </a:p>
        </c:txPr>
        <c:crossAx val="243194880"/>
        <c:crosses val="autoZero"/>
        <c:auto val="1"/>
        <c:lblAlgn val="ctr"/>
        <c:lblOffset val="100"/>
        <c:noMultiLvlLbl val="1"/>
      </c:catAx>
      <c:valAx>
        <c:axId val="243194880"/>
        <c:scaling>
          <c:orientation val="minMax"/>
        </c:scaling>
        <c:delete val="0"/>
        <c:axPos val="l"/>
        <c:title>
          <c:tx>
            <c:rich>
              <a:bodyPr/>
              <a:lstStyle/>
              <a:p>
                <a:pPr lvl="0">
                  <a:defRPr b="0">
                    <a:solidFill>
                      <a:srgbClr val="000000"/>
                    </a:solidFill>
                    <a:latin typeface="+mn-lt"/>
                  </a:defRPr>
                </a:pPr>
                <a:endParaRPr lang="es-CO"/>
              </a:p>
            </c:rich>
          </c:tx>
          <c:layout/>
          <c:overlay val="0"/>
        </c:title>
        <c:numFmt formatCode="0%" sourceLinked="1"/>
        <c:majorTickMark val="none"/>
        <c:minorTickMark val="none"/>
        <c:tickLblPos val="nextTo"/>
        <c:spPr>
          <a:ln/>
        </c:spPr>
        <c:txPr>
          <a:bodyPr/>
          <a:lstStyle/>
          <a:p>
            <a:pPr lvl="0">
              <a:defRPr b="0" i="0">
                <a:solidFill>
                  <a:srgbClr val="000000"/>
                </a:solidFill>
                <a:latin typeface="+mn-lt"/>
              </a:defRPr>
            </a:pPr>
            <a:endParaRPr lang="es-CO"/>
          </a:p>
        </c:txPr>
        <c:crossAx val="243192960"/>
        <c:crosses val="autoZero"/>
        <c:crossBetween val="between"/>
      </c:valAx>
    </c:plotArea>
    <c:plotVisOnly val="1"/>
    <c:dispBlanksAs val="zero"/>
    <c:showDLblsOverMax val="1"/>
  </c:chart>
  <c:spPr>
    <a:solidFill>
      <a:srgbClr val="FFFFFF"/>
    </a:solidFill>
  </c:spPr>
  <c:printSettings>
    <c:headerFooter/>
    <c:pageMargins b="0.750000000000001" l="0.70000000000000062" r="0.70000000000000062" t="0.75000000000000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jpeg"/><Relationship Id="rId5" Type="http://schemas.openxmlformats.org/officeDocument/2006/relationships/chart" Target="../charts/chart5.xml"/><Relationship Id="rId4"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8" Type="http://schemas.openxmlformats.org/officeDocument/2006/relationships/chart" Target="../charts/chart13.xml"/><Relationship Id="rId13" Type="http://schemas.openxmlformats.org/officeDocument/2006/relationships/chart" Target="../charts/chart18.xml"/><Relationship Id="rId3" Type="http://schemas.openxmlformats.org/officeDocument/2006/relationships/chart" Target="../charts/chart8.xml"/><Relationship Id="rId7" Type="http://schemas.openxmlformats.org/officeDocument/2006/relationships/chart" Target="../charts/chart12.xml"/><Relationship Id="rId12" Type="http://schemas.openxmlformats.org/officeDocument/2006/relationships/chart" Target="../charts/chart17.xml"/><Relationship Id="rId2" Type="http://schemas.openxmlformats.org/officeDocument/2006/relationships/chart" Target="../charts/chart7.xml"/><Relationship Id="rId16" Type="http://schemas.openxmlformats.org/officeDocument/2006/relationships/image" Target="../media/image2.jpeg"/><Relationship Id="rId1" Type="http://schemas.openxmlformats.org/officeDocument/2006/relationships/chart" Target="../charts/chart6.xml"/><Relationship Id="rId6" Type="http://schemas.openxmlformats.org/officeDocument/2006/relationships/chart" Target="../charts/chart11.xml"/><Relationship Id="rId11" Type="http://schemas.openxmlformats.org/officeDocument/2006/relationships/chart" Target="../charts/chart16.xml"/><Relationship Id="rId5" Type="http://schemas.openxmlformats.org/officeDocument/2006/relationships/chart" Target="../charts/chart10.xml"/><Relationship Id="rId15" Type="http://schemas.openxmlformats.org/officeDocument/2006/relationships/chart" Target="../charts/chart20.xml"/><Relationship Id="rId10" Type="http://schemas.openxmlformats.org/officeDocument/2006/relationships/chart" Target="../charts/chart15.xml"/><Relationship Id="rId4" Type="http://schemas.openxmlformats.org/officeDocument/2006/relationships/chart" Target="../charts/chart9.xml"/><Relationship Id="rId9" Type="http://schemas.openxmlformats.org/officeDocument/2006/relationships/chart" Target="../charts/chart14.xml"/><Relationship Id="rId14"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13</xdr:col>
      <xdr:colOff>38100</xdr:colOff>
      <xdr:row>5</xdr:row>
      <xdr:rowOff>19050</xdr:rowOff>
    </xdr:from>
    <xdr:ext cx="6411686" cy="3333750"/>
    <xdr:graphicFrame macro="">
      <xdr:nvGraphicFramePr>
        <xdr:cNvPr id="2" name="Chart 1" descr="Chart 0">
          <a:extLst>
            <a:ext uri="{FF2B5EF4-FFF2-40B4-BE49-F238E27FC236}">
              <a16:creationId xmlns:a16="http://schemas.microsoft.com/office/drawing/2014/main" xmlns=""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13</xdr:col>
      <xdr:colOff>381000</xdr:colOff>
      <xdr:row>35</xdr:row>
      <xdr:rowOff>66675</xdr:rowOff>
    </xdr:from>
    <xdr:ext cx="6286500" cy="2914650"/>
    <xdr:graphicFrame macro="">
      <xdr:nvGraphicFramePr>
        <xdr:cNvPr id="3" name="Chart 2" descr="Chart 2">
          <a:extLst>
            <a:ext uri="{FF2B5EF4-FFF2-40B4-BE49-F238E27FC236}">
              <a16:creationId xmlns:a16="http://schemas.microsoft.com/office/drawing/2014/main" xmlns=""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7</xdr:col>
      <xdr:colOff>598715</xdr:colOff>
      <xdr:row>12</xdr:row>
      <xdr:rowOff>102054</xdr:rowOff>
    </xdr:from>
    <xdr:ext cx="3846738" cy="2581275"/>
    <xdr:graphicFrame macro="">
      <xdr:nvGraphicFramePr>
        <xdr:cNvPr id="4" name="Chart 3">
          <a:extLst>
            <a:ext uri="{FF2B5EF4-FFF2-40B4-BE49-F238E27FC236}">
              <a16:creationId xmlns:a16="http://schemas.microsoft.com/office/drawing/2014/main" xmlns=""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13</xdr:col>
      <xdr:colOff>612322</xdr:colOff>
      <xdr:row>22</xdr:row>
      <xdr:rowOff>142875</xdr:rowOff>
    </xdr:from>
    <xdr:ext cx="6018440" cy="3095625"/>
    <xdr:graphicFrame macro="">
      <xdr:nvGraphicFramePr>
        <xdr:cNvPr id="5" name="Chart 4">
          <a:extLst>
            <a:ext uri="{FF2B5EF4-FFF2-40B4-BE49-F238E27FC236}">
              <a16:creationId xmlns:a16="http://schemas.microsoft.com/office/drawing/2014/main" xmlns=""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13</xdr:col>
      <xdr:colOff>438149</xdr:colOff>
      <xdr:row>49</xdr:row>
      <xdr:rowOff>76200</xdr:rowOff>
    </xdr:from>
    <xdr:ext cx="6270171" cy="2924175"/>
    <xdr:graphicFrame macro="">
      <xdr:nvGraphicFramePr>
        <xdr:cNvPr id="6" name="Chart 5">
          <a:extLst>
            <a:ext uri="{FF2B5EF4-FFF2-40B4-BE49-F238E27FC236}">
              <a16:creationId xmlns:a16="http://schemas.microsoft.com/office/drawing/2014/main" xmlns=""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xdr:col>
      <xdr:colOff>704850</xdr:colOff>
      <xdr:row>0</xdr:row>
      <xdr:rowOff>47625</xdr:rowOff>
    </xdr:from>
    <xdr:ext cx="1704975" cy="1076325"/>
    <xdr:pic>
      <xdr:nvPicPr>
        <xdr:cNvPr id="9" name="image2.jpg">
          <a:extLst>
            <a:ext uri="{FF2B5EF4-FFF2-40B4-BE49-F238E27FC236}">
              <a16:creationId xmlns:a16="http://schemas.microsoft.com/office/drawing/2014/main" xmlns="" id="{5E9535C6-74CE-4A40-909E-EA38BEFAB58C}"/>
            </a:ext>
          </a:extLst>
        </xdr:cNvPr>
        <xdr:cNvPicPr preferRelativeResize="0"/>
      </xdr:nvPicPr>
      <xdr:blipFill>
        <a:blip xmlns:r="http://schemas.openxmlformats.org/officeDocument/2006/relationships" r:embed="rId6" cstate="print"/>
        <a:stretch>
          <a:fillRect/>
        </a:stretch>
      </xdr:blipFill>
      <xdr:spPr>
        <a:xfrm>
          <a:off x="1371600" y="47625"/>
          <a:ext cx="1704975" cy="1076325"/>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2</xdr:col>
      <xdr:colOff>19050</xdr:colOff>
      <xdr:row>13</xdr:row>
      <xdr:rowOff>19050</xdr:rowOff>
    </xdr:from>
    <xdr:ext cx="1885950" cy="1343025"/>
    <xdr:graphicFrame macro="">
      <xdr:nvGraphicFramePr>
        <xdr:cNvPr id="6" name="Chart 6" descr="Chart 0">
          <a:extLst>
            <a:ext uri="{FF2B5EF4-FFF2-40B4-BE49-F238E27FC236}">
              <a16:creationId xmlns:a16="http://schemas.microsoft.com/office/drawing/2014/main" xmlns=""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0</xdr:colOff>
      <xdr:row>13</xdr:row>
      <xdr:rowOff>0</xdr:rowOff>
    </xdr:from>
    <xdr:ext cx="1876425" cy="1352550"/>
    <xdr:graphicFrame macro="">
      <xdr:nvGraphicFramePr>
        <xdr:cNvPr id="7" name="Chart 7" descr="Chart 1">
          <a:extLst>
            <a:ext uri="{FF2B5EF4-FFF2-40B4-BE49-F238E27FC236}">
              <a16:creationId xmlns:a16="http://schemas.microsoft.com/office/drawing/2014/main" xmlns=""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8</xdr:col>
      <xdr:colOff>0</xdr:colOff>
      <xdr:row>13</xdr:row>
      <xdr:rowOff>0</xdr:rowOff>
    </xdr:from>
    <xdr:ext cx="1838325" cy="1352550"/>
    <xdr:graphicFrame macro="">
      <xdr:nvGraphicFramePr>
        <xdr:cNvPr id="8" name="Chart 8" descr="Chart 2">
          <a:extLst>
            <a:ext uri="{FF2B5EF4-FFF2-40B4-BE49-F238E27FC236}">
              <a16:creationId xmlns:a16="http://schemas.microsoft.com/office/drawing/2014/main" xmlns="" id="{00000000-0008-0000-06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0</xdr:colOff>
      <xdr:row>13</xdr:row>
      <xdr:rowOff>0</xdr:rowOff>
    </xdr:from>
    <xdr:ext cx="1962150" cy="1352550"/>
    <xdr:graphicFrame macro="">
      <xdr:nvGraphicFramePr>
        <xdr:cNvPr id="9" name="Chart 9" descr="Chart 3">
          <a:extLst>
            <a:ext uri="{FF2B5EF4-FFF2-40B4-BE49-F238E27FC236}">
              <a16:creationId xmlns:a16="http://schemas.microsoft.com/office/drawing/2014/main" xmlns="" id="{00000000-0008-0000-06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14</xdr:col>
      <xdr:colOff>0</xdr:colOff>
      <xdr:row>13</xdr:row>
      <xdr:rowOff>0</xdr:rowOff>
    </xdr:from>
    <xdr:ext cx="1876425" cy="1352550"/>
    <xdr:graphicFrame macro="">
      <xdr:nvGraphicFramePr>
        <xdr:cNvPr id="10" name="Chart 10" descr="Chart 4">
          <a:extLst>
            <a:ext uri="{FF2B5EF4-FFF2-40B4-BE49-F238E27FC236}">
              <a16:creationId xmlns:a16="http://schemas.microsoft.com/office/drawing/2014/main" xmlns="" id="{00000000-0008-0000-06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2</xdr:col>
      <xdr:colOff>0</xdr:colOff>
      <xdr:row>28</xdr:row>
      <xdr:rowOff>0</xdr:rowOff>
    </xdr:from>
    <xdr:ext cx="1876425" cy="1352550"/>
    <xdr:graphicFrame macro="">
      <xdr:nvGraphicFramePr>
        <xdr:cNvPr id="11" name="Chart 11" descr="Chart 5">
          <a:extLst>
            <a:ext uri="{FF2B5EF4-FFF2-40B4-BE49-F238E27FC236}">
              <a16:creationId xmlns:a16="http://schemas.microsoft.com/office/drawing/2014/main" xmlns="" id="{00000000-0008-0000-06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5</xdr:col>
      <xdr:colOff>0</xdr:colOff>
      <xdr:row>28</xdr:row>
      <xdr:rowOff>0</xdr:rowOff>
    </xdr:from>
    <xdr:ext cx="1876425" cy="1352550"/>
    <xdr:graphicFrame macro="">
      <xdr:nvGraphicFramePr>
        <xdr:cNvPr id="12" name="Chart 12" descr="Chart 6">
          <a:extLst>
            <a:ext uri="{FF2B5EF4-FFF2-40B4-BE49-F238E27FC236}">
              <a16:creationId xmlns:a16="http://schemas.microsoft.com/office/drawing/2014/main" xmlns="" id="{00000000-0008-0000-06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8</xdr:col>
      <xdr:colOff>0</xdr:colOff>
      <xdr:row>28</xdr:row>
      <xdr:rowOff>0</xdr:rowOff>
    </xdr:from>
    <xdr:ext cx="1838325" cy="1352550"/>
    <xdr:graphicFrame macro="">
      <xdr:nvGraphicFramePr>
        <xdr:cNvPr id="13" name="Chart 13" descr="Chart 7">
          <a:extLst>
            <a:ext uri="{FF2B5EF4-FFF2-40B4-BE49-F238E27FC236}">
              <a16:creationId xmlns:a16="http://schemas.microsoft.com/office/drawing/2014/main" xmlns="" id="{00000000-0008-0000-06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11</xdr:col>
      <xdr:colOff>0</xdr:colOff>
      <xdr:row>28</xdr:row>
      <xdr:rowOff>0</xdr:rowOff>
    </xdr:from>
    <xdr:ext cx="1962150" cy="1352550"/>
    <xdr:graphicFrame macro="">
      <xdr:nvGraphicFramePr>
        <xdr:cNvPr id="14" name="Chart 14" descr="Chart 8">
          <a:extLst>
            <a:ext uri="{FF2B5EF4-FFF2-40B4-BE49-F238E27FC236}">
              <a16:creationId xmlns:a16="http://schemas.microsoft.com/office/drawing/2014/main" xmlns="" id="{00000000-0008-0000-06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14</xdr:col>
      <xdr:colOff>0</xdr:colOff>
      <xdr:row>28</xdr:row>
      <xdr:rowOff>0</xdr:rowOff>
    </xdr:from>
    <xdr:ext cx="1876425" cy="1352550"/>
    <xdr:graphicFrame macro="">
      <xdr:nvGraphicFramePr>
        <xdr:cNvPr id="15" name="Chart 15" descr="Chart 9">
          <a:extLst>
            <a:ext uri="{FF2B5EF4-FFF2-40B4-BE49-F238E27FC236}">
              <a16:creationId xmlns:a16="http://schemas.microsoft.com/office/drawing/2014/main" xmlns="" id="{00000000-0008-0000-06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2</xdr:col>
      <xdr:colOff>0</xdr:colOff>
      <xdr:row>45</xdr:row>
      <xdr:rowOff>0</xdr:rowOff>
    </xdr:from>
    <xdr:ext cx="1876425" cy="1352550"/>
    <xdr:graphicFrame macro="">
      <xdr:nvGraphicFramePr>
        <xdr:cNvPr id="16" name="Chart 16" descr="Chart 10">
          <a:extLst>
            <a:ext uri="{FF2B5EF4-FFF2-40B4-BE49-F238E27FC236}">
              <a16:creationId xmlns:a16="http://schemas.microsoft.com/office/drawing/2014/main" xmlns="" id="{00000000-0008-0000-06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5</xdr:col>
      <xdr:colOff>0</xdr:colOff>
      <xdr:row>45</xdr:row>
      <xdr:rowOff>0</xdr:rowOff>
    </xdr:from>
    <xdr:ext cx="1876425" cy="1352550"/>
    <xdr:graphicFrame macro="">
      <xdr:nvGraphicFramePr>
        <xdr:cNvPr id="17" name="Chart 17" descr="Chart 11">
          <a:extLst>
            <a:ext uri="{FF2B5EF4-FFF2-40B4-BE49-F238E27FC236}">
              <a16:creationId xmlns:a16="http://schemas.microsoft.com/office/drawing/2014/main" xmlns="" id="{00000000-0008-0000-06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8</xdr:col>
      <xdr:colOff>0</xdr:colOff>
      <xdr:row>45</xdr:row>
      <xdr:rowOff>0</xdr:rowOff>
    </xdr:from>
    <xdr:ext cx="1876425" cy="1352550"/>
    <xdr:graphicFrame macro="">
      <xdr:nvGraphicFramePr>
        <xdr:cNvPr id="18" name="Chart 18" descr="Chart 12">
          <a:extLst>
            <a:ext uri="{FF2B5EF4-FFF2-40B4-BE49-F238E27FC236}">
              <a16:creationId xmlns:a16="http://schemas.microsoft.com/office/drawing/2014/main" xmlns="" id="{00000000-0008-0000-0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11</xdr:col>
      <xdr:colOff>0</xdr:colOff>
      <xdr:row>45</xdr:row>
      <xdr:rowOff>0</xdr:rowOff>
    </xdr:from>
    <xdr:ext cx="1933575" cy="1352550"/>
    <xdr:graphicFrame macro="">
      <xdr:nvGraphicFramePr>
        <xdr:cNvPr id="19" name="Chart 19" descr="Chart 13">
          <a:extLst>
            <a:ext uri="{FF2B5EF4-FFF2-40B4-BE49-F238E27FC236}">
              <a16:creationId xmlns:a16="http://schemas.microsoft.com/office/drawing/2014/main" xmlns="" id="{00000000-0008-0000-06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14</xdr:col>
      <xdr:colOff>0</xdr:colOff>
      <xdr:row>45</xdr:row>
      <xdr:rowOff>0</xdr:rowOff>
    </xdr:from>
    <xdr:ext cx="1876425" cy="1352550"/>
    <xdr:graphicFrame macro="">
      <xdr:nvGraphicFramePr>
        <xdr:cNvPr id="20" name="Chart 20" descr="Chart 14">
          <a:extLst>
            <a:ext uri="{FF2B5EF4-FFF2-40B4-BE49-F238E27FC236}">
              <a16:creationId xmlns:a16="http://schemas.microsoft.com/office/drawing/2014/main" xmlns="" id="{00000000-0008-0000-06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1</xdr:col>
      <xdr:colOff>54429</xdr:colOff>
      <xdr:row>1</xdr:row>
      <xdr:rowOff>163285</xdr:rowOff>
    </xdr:from>
    <xdr:ext cx="1265464" cy="1034144"/>
    <xdr:pic>
      <xdr:nvPicPr>
        <xdr:cNvPr id="3" name="image2.jpg">
          <a:extLst>
            <a:ext uri="{FF2B5EF4-FFF2-40B4-BE49-F238E27FC236}">
              <a16:creationId xmlns:a16="http://schemas.microsoft.com/office/drawing/2014/main" xmlns="" id="{036993A8-1CAD-4C61-B53F-44CFD15406A6}"/>
            </a:ext>
          </a:extLst>
        </xdr:cNvPr>
        <xdr:cNvPicPr preferRelativeResize="0"/>
      </xdr:nvPicPr>
      <xdr:blipFill>
        <a:blip xmlns:r="http://schemas.openxmlformats.org/officeDocument/2006/relationships" r:embed="rId16" cstate="print"/>
        <a:stretch>
          <a:fillRect/>
        </a:stretch>
      </xdr:blipFill>
      <xdr:spPr>
        <a:xfrm>
          <a:off x="721179" y="367392"/>
          <a:ext cx="1265464" cy="1034144"/>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7FED4A3C-0EE3-45D8-B35E-8F097CA5B59F}"/>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3" name="image1.jpg">
          <a:extLst>
            <a:ext uri="{FF2B5EF4-FFF2-40B4-BE49-F238E27FC236}">
              <a16:creationId xmlns:a16="http://schemas.microsoft.com/office/drawing/2014/main" xmlns="" id="{7FED4A3C-0EE3-45D8-B35E-8F097CA5B59F}"/>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07F0C90F-1318-4D8E-9EA3-0D4656A08C3B}"/>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4F856AA4-FF3D-4A34-B77B-BF61A087EAF4}"/>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916A506F-D91D-4900-BB0A-87624F3C048F}"/>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6099FB82-9F30-4CAE-B7C7-F468951A3D43}"/>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9594C340-3080-46B9-B1A4-6A3531E0D26D}"/>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400050</xdr:colOff>
      <xdr:row>0</xdr:row>
      <xdr:rowOff>19050</xdr:rowOff>
    </xdr:from>
    <xdr:ext cx="1540669" cy="1112044"/>
    <xdr:pic>
      <xdr:nvPicPr>
        <xdr:cNvPr id="2" name="image1.jpg">
          <a:extLst>
            <a:ext uri="{FF2B5EF4-FFF2-40B4-BE49-F238E27FC236}">
              <a16:creationId xmlns:a16="http://schemas.microsoft.com/office/drawing/2014/main" xmlns="" id="{1E700FF8-1691-4249-AF6D-D6B97FAEFD41}"/>
            </a:ext>
          </a:extLst>
        </xdr:cNvPr>
        <xdr:cNvPicPr preferRelativeResize="0"/>
      </xdr:nvPicPr>
      <xdr:blipFill>
        <a:blip xmlns:r="http://schemas.openxmlformats.org/officeDocument/2006/relationships" r:embed="rId1" cstate="print"/>
        <a:stretch>
          <a:fillRect/>
        </a:stretch>
      </xdr:blipFill>
      <xdr:spPr>
        <a:xfrm>
          <a:off x="400050" y="19050"/>
          <a:ext cx="1540669" cy="1112044"/>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A1000"/>
  <sheetViews>
    <sheetView showGridLines="0" topLeftCell="L1" zoomScale="66" zoomScaleNormal="66" workbookViewId="0">
      <selection activeCell="R9" sqref="R9:R13"/>
    </sheetView>
  </sheetViews>
  <sheetFormatPr baseColWidth="10" defaultColWidth="14.42578125" defaultRowHeight="15" customHeight="1"/>
  <cols>
    <col min="1" max="1" width="18.7109375" customWidth="1"/>
    <col min="2" max="2" width="16.5703125" customWidth="1"/>
    <col min="3" max="3" width="53.42578125" customWidth="1"/>
    <col min="4" max="4" width="27.7109375" customWidth="1"/>
    <col min="5" max="5" width="17.28515625" customWidth="1"/>
    <col min="6" max="9" width="16.140625" customWidth="1"/>
    <col min="10" max="10" width="17.85546875" customWidth="1"/>
    <col min="11" max="11" width="27" customWidth="1"/>
    <col min="12" max="12" width="36.42578125" customWidth="1"/>
    <col min="13" max="13" width="22.140625" customWidth="1"/>
    <col min="14" max="14" width="22.5703125" customWidth="1"/>
    <col min="15" max="15" width="18.7109375" customWidth="1"/>
    <col min="16" max="16" width="20.140625" customWidth="1"/>
    <col min="17" max="17" width="41" customWidth="1"/>
    <col min="18" max="18" width="27.140625" customWidth="1"/>
    <col min="19" max="19" width="21.5703125" customWidth="1"/>
    <col min="20" max="27" width="10" customWidth="1"/>
  </cols>
  <sheetData>
    <row r="1" spans="1:27" s="137" customFormat="1" ht="24.75" customHeight="1" thickBot="1">
      <c r="A1" s="439"/>
      <c r="B1" s="440"/>
      <c r="C1" s="417" t="s">
        <v>95</v>
      </c>
      <c r="D1" s="418"/>
      <c r="E1" s="418"/>
      <c r="F1" s="418"/>
      <c r="G1" s="418"/>
      <c r="H1" s="418"/>
      <c r="I1" s="418"/>
      <c r="J1" s="418"/>
      <c r="K1" s="418"/>
      <c r="L1" s="418"/>
      <c r="M1" s="418"/>
      <c r="N1" s="418"/>
      <c r="O1" s="418"/>
      <c r="P1" s="418"/>
      <c r="Q1" s="419"/>
      <c r="R1" s="135" t="s">
        <v>1</v>
      </c>
      <c r="S1" s="136"/>
    </row>
    <row r="2" spans="1:27" s="137" customFormat="1" ht="22.5" customHeight="1" thickBot="1">
      <c r="A2" s="440"/>
      <c r="B2" s="440"/>
      <c r="C2" s="417" t="s">
        <v>94</v>
      </c>
      <c r="D2" s="418"/>
      <c r="E2" s="418"/>
      <c r="F2" s="418"/>
      <c r="G2" s="418"/>
      <c r="H2" s="418"/>
      <c r="I2" s="418"/>
      <c r="J2" s="418"/>
      <c r="K2" s="418"/>
      <c r="L2" s="418"/>
      <c r="M2" s="418"/>
      <c r="N2" s="418"/>
      <c r="O2" s="418"/>
      <c r="P2" s="418"/>
      <c r="Q2" s="419"/>
      <c r="R2" s="415" t="s">
        <v>92</v>
      </c>
      <c r="S2" s="416"/>
    </row>
    <row r="3" spans="1:27" s="137" customFormat="1" ht="22.5" customHeight="1" thickBot="1">
      <c r="A3" s="440"/>
      <c r="B3" s="440"/>
      <c r="C3" s="417" t="s">
        <v>96</v>
      </c>
      <c r="D3" s="418"/>
      <c r="E3" s="418"/>
      <c r="F3" s="418"/>
      <c r="G3" s="418"/>
      <c r="H3" s="418"/>
      <c r="I3" s="418"/>
      <c r="J3" s="418"/>
      <c r="K3" s="418"/>
      <c r="L3" s="418"/>
      <c r="M3" s="418"/>
      <c r="N3" s="418"/>
      <c r="O3" s="418"/>
      <c r="P3" s="418"/>
      <c r="Q3" s="419"/>
      <c r="R3" s="415" t="s">
        <v>104</v>
      </c>
      <c r="S3" s="416"/>
    </row>
    <row r="4" spans="1:27" s="137" customFormat="1" ht="26.25" customHeight="1" thickBot="1">
      <c r="A4" s="440"/>
      <c r="B4" s="440"/>
      <c r="C4" s="417" t="s">
        <v>0</v>
      </c>
      <c r="D4" s="418"/>
      <c r="E4" s="418"/>
      <c r="F4" s="418"/>
      <c r="G4" s="418"/>
      <c r="H4" s="418"/>
      <c r="I4" s="418"/>
      <c r="J4" s="418"/>
      <c r="K4" s="418"/>
      <c r="L4" s="418"/>
      <c r="M4" s="418"/>
      <c r="N4" s="418"/>
      <c r="O4" s="418"/>
      <c r="P4" s="418"/>
      <c r="Q4" s="419"/>
      <c r="R4" s="415" t="s">
        <v>93</v>
      </c>
      <c r="S4" s="416"/>
    </row>
    <row r="5" spans="1:27" s="129" customFormat="1" ht="31.5" customHeight="1" thickBot="1">
      <c r="A5" s="441" t="s">
        <v>77</v>
      </c>
      <c r="B5" s="442"/>
      <c r="C5" s="443"/>
      <c r="D5" s="443"/>
      <c r="E5" s="443"/>
      <c r="F5" s="443"/>
      <c r="G5" s="443"/>
      <c r="H5" s="443"/>
      <c r="I5" s="443"/>
      <c r="J5" s="443"/>
      <c r="K5" s="443"/>
      <c r="L5" s="443"/>
      <c r="M5" s="443"/>
      <c r="N5" s="443"/>
      <c r="O5" s="130"/>
      <c r="P5" s="130"/>
      <c r="Q5" s="131" t="s">
        <v>2</v>
      </c>
      <c r="R5" s="132">
        <v>11322</v>
      </c>
      <c r="S5" s="133">
        <v>11322</v>
      </c>
      <c r="T5" s="134"/>
      <c r="U5" s="134"/>
      <c r="V5" s="134"/>
    </row>
    <row r="6" spans="1:27" ht="48" customHeight="1">
      <c r="A6" s="447" t="s">
        <v>3</v>
      </c>
      <c r="B6" s="448" t="s">
        <v>4</v>
      </c>
      <c r="C6" s="448" t="s">
        <v>5</v>
      </c>
      <c r="D6" s="444" t="s">
        <v>6</v>
      </c>
      <c r="E6" s="445"/>
      <c r="F6" s="445"/>
      <c r="G6" s="445"/>
      <c r="H6" s="445"/>
      <c r="I6" s="445"/>
      <c r="J6" s="446"/>
      <c r="K6" s="449" t="s">
        <v>7</v>
      </c>
      <c r="L6" s="450" t="s">
        <v>8</v>
      </c>
      <c r="M6" s="450" t="s">
        <v>9</v>
      </c>
      <c r="N6" s="450" t="s">
        <v>10</v>
      </c>
      <c r="O6" s="422" t="s">
        <v>11</v>
      </c>
      <c r="P6" s="423"/>
      <c r="Q6" s="424"/>
      <c r="R6" s="425" t="s">
        <v>12</v>
      </c>
      <c r="S6" s="426" t="s">
        <v>13</v>
      </c>
      <c r="T6" s="3"/>
      <c r="U6" s="3"/>
      <c r="V6" s="3"/>
      <c r="W6" s="3"/>
      <c r="X6" s="3"/>
      <c r="Y6" s="3"/>
      <c r="Z6" s="3"/>
      <c r="AA6" s="3"/>
    </row>
    <row r="7" spans="1:27" ht="48" customHeight="1">
      <c r="A7" s="381"/>
      <c r="B7" s="381"/>
      <c r="C7" s="381"/>
      <c r="D7" s="451" t="s">
        <v>78</v>
      </c>
      <c r="E7" s="453" t="s">
        <v>14</v>
      </c>
      <c r="F7" s="437" t="s">
        <v>15</v>
      </c>
      <c r="G7" s="455" t="s">
        <v>16</v>
      </c>
      <c r="H7" s="456"/>
      <c r="I7" s="456"/>
      <c r="J7" s="457"/>
      <c r="K7" s="381"/>
      <c r="L7" s="381"/>
      <c r="M7" s="381"/>
      <c r="N7" s="381"/>
      <c r="O7" s="396"/>
      <c r="P7" s="404"/>
      <c r="Q7" s="393"/>
      <c r="R7" s="381"/>
      <c r="S7" s="381"/>
      <c r="T7" s="3"/>
      <c r="U7" s="3"/>
      <c r="V7" s="3"/>
      <c r="W7" s="3"/>
      <c r="X7" s="3"/>
      <c r="Y7" s="3"/>
      <c r="Z7" s="3"/>
      <c r="AA7" s="3"/>
    </row>
    <row r="8" spans="1:27" ht="71.25" customHeight="1">
      <c r="A8" s="379"/>
      <c r="B8" s="408"/>
      <c r="C8" s="408"/>
      <c r="D8" s="452"/>
      <c r="E8" s="454"/>
      <c r="F8" s="438"/>
      <c r="G8" s="120" t="s">
        <v>74</v>
      </c>
      <c r="H8" s="120" t="s">
        <v>75</v>
      </c>
      <c r="I8" s="120" t="s">
        <v>76</v>
      </c>
      <c r="J8" s="120" t="s">
        <v>76</v>
      </c>
      <c r="K8" s="408"/>
      <c r="L8" s="408"/>
      <c r="M8" s="379"/>
      <c r="N8" s="408"/>
      <c r="O8" s="4" t="s">
        <v>17</v>
      </c>
      <c r="P8" s="4" t="s">
        <v>18</v>
      </c>
      <c r="Q8" s="4" t="s">
        <v>19</v>
      </c>
      <c r="R8" s="408"/>
      <c r="S8" s="408"/>
      <c r="T8" s="1"/>
      <c r="U8" s="1"/>
      <c r="V8" s="1"/>
      <c r="W8" s="1"/>
      <c r="X8" s="1"/>
      <c r="Y8" s="1"/>
      <c r="Z8" s="1"/>
      <c r="AA8" s="1"/>
    </row>
    <row r="9" spans="1:27" ht="79.5" customHeight="1">
      <c r="A9" s="402" t="s">
        <v>20</v>
      </c>
      <c r="B9" s="405">
        <v>0.55000000000000004</v>
      </c>
      <c r="C9" s="386"/>
      <c r="D9" s="386"/>
      <c r="E9" s="395"/>
      <c r="F9" s="478"/>
      <c r="G9" s="481"/>
      <c r="H9" s="435"/>
      <c r="I9" s="435"/>
      <c r="J9" s="435"/>
      <c r="K9" s="389"/>
      <c r="L9" s="8"/>
      <c r="M9" s="9">
        <v>0.2</v>
      </c>
      <c r="N9" s="10"/>
      <c r="O9" s="11"/>
      <c r="P9" s="11"/>
      <c r="Q9" s="382"/>
      <c r="R9" s="432"/>
      <c r="S9" s="400"/>
      <c r="T9" s="1"/>
      <c r="U9" s="1"/>
      <c r="V9" s="1"/>
      <c r="W9" s="1"/>
      <c r="X9" s="1"/>
      <c r="Y9" s="1"/>
      <c r="Z9" s="1"/>
      <c r="AA9" s="1"/>
    </row>
    <row r="10" spans="1:27" ht="73.5" customHeight="1">
      <c r="A10" s="403"/>
      <c r="B10" s="381"/>
      <c r="C10" s="387"/>
      <c r="D10" s="387"/>
      <c r="E10" s="374"/>
      <c r="F10" s="479"/>
      <c r="G10" s="383"/>
      <c r="H10" s="381"/>
      <c r="I10" s="381"/>
      <c r="J10" s="381"/>
      <c r="K10" s="390"/>
      <c r="L10" s="8"/>
      <c r="M10" s="9">
        <v>0.2</v>
      </c>
      <c r="N10" s="10"/>
      <c r="O10" s="12"/>
      <c r="P10" s="13"/>
      <c r="Q10" s="383"/>
      <c r="R10" s="433"/>
      <c r="S10" s="427"/>
      <c r="T10" s="1"/>
      <c r="U10" s="1"/>
      <c r="V10" s="1"/>
      <c r="W10" s="1"/>
      <c r="X10" s="1"/>
      <c r="Y10" s="1"/>
      <c r="Z10" s="1"/>
      <c r="AA10" s="1"/>
    </row>
    <row r="11" spans="1:27" ht="78.75" customHeight="1">
      <c r="A11" s="403"/>
      <c r="B11" s="381"/>
      <c r="C11" s="387"/>
      <c r="D11" s="387"/>
      <c r="E11" s="374"/>
      <c r="F11" s="479"/>
      <c r="G11" s="383"/>
      <c r="H11" s="381"/>
      <c r="I11" s="381"/>
      <c r="J11" s="381"/>
      <c r="K11" s="390"/>
      <c r="L11" s="8"/>
      <c r="M11" s="9">
        <v>0.15</v>
      </c>
      <c r="N11" s="10"/>
      <c r="O11" s="12"/>
      <c r="P11" s="12"/>
      <c r="Q11" s="383"/>
      <c r="R11" s="433"/>
      <c r="S11" s="427"/>
      <c r="T11" s="1"/>
      <c r="U11" s="1"/>
      <c r="V11" s="1"/>
      <c r="W11" s="1"/>
      <c r="X11" s="1"/>
      <c r="Y11" s="1"/>
      <c r="Z11" s="1"/>
      <c r="AA11" s="1"/>
    </row>
    <row r="12" spans="1:27" ht="70.5" customHeight="1">
      <c r="A12" s="403"/>
      <c r="B12" s="381"/>
      <c r="C12" s="387"/>
      <c r="D12" s="387"/>
      <c r="E12" s="396"/>
      <c r="F12" s="480"/>
      <c r="G12" s="393"/>
      <c r="H12" s="379"/>
      <c r="I12" s="379"/>
      <c r="J12" s="379"/>
      <c r="K12" s="390"/>
      <c r="L12" s="8"/>
      <c r="M12" s="9">
        <v>0.1</v>
      </c>
      <c r="N12" s="14"/>
      <c r="O12" s="11"/>
      <c r="P12" s="11"/>
      <c r="Q12" s="383"/>
      <c r="R12" s="433"/>
      <c r="S12" s="427"/>
      <c r="T12" s="1"/>
      <c r="U12" s="1"/>
      <c r="V12" s="1"/>
      <c r="W12" s="1"/>
      <c r="X12" s="1"/>
      <c r="Y12" s="1"/>
      <c r="Z12" s="1"/>
      <c r="AA12" s="1"/>
    </row>
    <row r="13" spans="1:27" ht="75.75" customHeight="1" thickBot="1">
      <c r="A13" s="403"/>
      <c r="B13" s="381"/>
      <c r="C13" s="387"/>
      <c r="D13" s="388"/>
      <c r="E13" s="15"/>
      <c r="F13" s="102"/>
      <c r="G13" s="16"/>
      <c r="H13" s="17"/>
      <c r="I13" s="17"/>
      <c r="J13" s="17"/>
      <c r="K13" s="391"/>
      <c r="L13" s="8"/>
      <c r="M13" s="9">
        <v>0.15</v>
      </c>
      <c r="N13" s="117"/>
      <c r="O13" s="11"/>
      <c r="P13" s="11"/>
      <c r="Q13" s="383"/>
      <c r="R13" s="434"/>
      <c r="S13" s="401"/>
    </row>
    <row r="14" spans="1:27" ht="62.25" customHeight="1">
      <c r="A14" s="403"/>
      <c r="B14" s="381"/>
      <c r="C14" s="387"/>
      <c r="D14" s="431"/>
      <c r="E14" s="15"/>
      <c r="F14" s="18"/>
      <c r="G14" s="19"/>
      <c r="H14" s="20"/>
      <c r="I14" s="20"/>
      <c r="J14" s="20"/>
      <c r="K14" s="411"/>
      <c r="L14" s="389"/>
      <c r="M14" s="113">
        <v>0.1</v>
      </c>
      <c r="N14" s="118"/>
      <c r="O14" s="115"/>
      <c r="P14" s="23"/>
      <c r="Q14" s="383"/>
      <c r="R14" s="409"/>
      <c r="S14" s="409"/>
    </row>
    <row r="15" spans="1:27" ht="68.25" customHeight="1" thickBot="1">
      <c r="A15" s="403"/>
      <c r="B15" s="381"/>
      <c r="C15" s="388"/>
      <c r="D15" s="379"/>
      <c r="E15" s="15"/>
      <c r="F15" s="24"/>
      <c r="G15" s="19"/>
      <c r="H15" s="20"/>
      <c r="I15" s="20"/>
      <c r="J15" s="20"/>
      <c r="K15" s="393"/>
      <c r="L15" s="391"/>
      <c r="M15" s="114">
        <v>0.1</v>
      </c>
      <c r="N15" s="119"/>
      <c r="O15" s="116"/>
      <c r="P15" s="26"/>
      <c r="Q15" s="393"/>
      <c r="R15" s="379"/>
      <c r="S15" s="379"/>
    </row>
    <row r="16" spans="1:27" ht="36" customHeight="1" thickBot="1">
      <c r="A16" s="403"/>
      <c r="B16" s="381"/>
      <c r="C16" s="27"/>
      <c r="D16" s="28"/>
      <c r="E16" s="28"/>
      <c r="F16" s="29"/>
      <c r="G16" s="29"/>
      <c r="H16" s="29"/>
      <c r="I16" s="29"/>
      <c r="J16" s="27"/>
      <c r="K16" s="30"/>
      <c r="L16" s="31"/>
      <c r="M16" s="32">
        <f>SUM(M9:M15)</f>
        <v>1</v>
      </c>
      <c r="N16" s="428" t="s">
        <v>22</v>
      </c>
      <c r="O16" s="376"/>
      <c r="P16" s="376"/>
      <c r="Q16" s="376"/>
      <c r="R16" s="377"/>
      <c r="S16" s="33">
        <v>0.15</v>
      </c>
    </row>
    <row r="17" spans="1:19" ht="87" customHeight="1">
      <c r="A17" s="403"/>
      <c r="B17" s="381"/>
      <c r="C17" s="386"/>
      <c r="D17" s="386"/>
      <c r="E17" s="395"/>
      <c r="F17" s="484"/>
      <c r="G17" s="481"/>
      <c r="H17" s="435"/>
      <c r="I17" s="435"/>
      <c r="J17" s="436"/>
      <c r="K17" s="420"/>
      <c r="L17" s="34"/>
      <c r="M17" s="25">
        <v>0.2</v>
      </c>
      <c r="N17" s="22"/>
      <c r="O17" s="22"/>
      <c r="P17" s="22"/>
      <c r="Q17" s="429"/>
      <c r="R17" s="430"/>
      <c r="S17" s="59"/>
    </row>
    <row r="18" spans="1:19" ht="106.5" customHeight="1">
      <c r="A18" s="403"/>
      <c r="B18" s="381"/>
      <c r="C18" s="387"/>
      <c r="D18" s="387"/>
      <c r="E18" s="396"/>
      <c r="F18" s="398"/>
      <c r="G18" s="393"/>
      <c r="H18" s="379"/>
      <c r="I18" s="379"/>
      <c r="J18" s="396"/>
      <c r="K18" s="381"/>
      <c r="L18" s="34"/>
      <c r="M18" s="25">
        <v>0.2</v>
      </c>
      <c r="N18" s="35"/>
      <c r="O18" s="12"/>
      <c r="P18" s="12"/>
      <c r="Q18" s="383"/>
      <c r="R18" s="385"/>
      <c r="S18" s="59"/>
    </row>
    <row r="19" spans="1:19" ht="96" customHeight="1" thickBot="1">
      <c r="A19" s="403"/>
      <c r="B19" s="381"/>
      <c r="C19" s="387"/>
      <c r="D19" s="388"/>
      <c r="E19" s="15"/>
      <c r="F19" s="105"/>
      <c r="G19" s="16"/>
      <c r="H19" s="17"/>
      <c r="I19" s="17"/>
      <c r="J19" s="37"/>
      <c r="K19" s="379"/>
      <c r="L19" s="34"/>
      <c r="M19" s="25">
        <v>0.2</v>
      </c>
      <c r="N19" s="22"/>
      <c r="O19" s="4"/>
      <c r="P19" s="4"/>
      <c r="Q19" s="383"/>
      <c r="R19" s="412"/>
      <c r="S19" s="59"/>
    </row>
    <row r="20" spans="1:19" ht="87.75" customHeight="1">
      <c r="A20" s="403"/>
      <c r="B20" s="381"/>
      <c r="C20" s="387"/>
      <c r="D20" s="386"/>
      <c r="E20" s="6"/>
      <c r="F20" s="106"/>
      <c r="G20" s="19"/>
      <c r="H20" s="20"/>
      <c r="I20" s="20"/>
      <c r="J20" s="20"/>
      <c r="K20" s="421"/>
      <c r="L20" s="38"/>
      <c r="M20" s="25">
        <v>0.2</v>
      </c>
      <c r="N20" s="35"/>
      <c r="O20" s="23"/>
      <c r="P20" s="23"/>
      <c r="Q20" s="383"/>
      <c r="R20" s="431"/>
      <c r="S20" s="386"/>
    </row>
    <row r="21" spans="1:19" ht="78.75" customHeight="1" thickBot="1">
      <c r="A21" s="403"/>
      <c r="B21" s="381"/>
      <c r="C21" s="388"/>
      <c r="D21" s="388"/>
      <c r="E21" s="15"/>
      <c r="F21" s="107"/>
      <c r="G21" s="19"/>
      <c r="H21" s="20"/>
      <c r="I21" s="20"/>
      <c r="J21" s="20"/>
      <c r="K21" s="393"/>
      <c r="L21" s="38"/>
      <c r="M21" s="25">
        <v>0.2</v>
      </c>
      <c r="N21" s="22"/>
      <c r="O21" s="26"/>
      <c r="P21" s="26"/>
      <c r="Q21" s="393"/>
      <c r="R21" s="379"/>
      <c r="S21" s="388"/>
    </row>
    <row r="22" spans="1:19" ht="36" customHeight="1" thickBot="1">
      <c r="A22" s="403"/>
      <c r="B22" s="381"/>
      <c r="C22" s="28"/>
      <c r="D22" s="28"/>
      <c r="E22" s="28"/>
      <c r="F22" s="39"/>
      <c r="G22" s="39"/>
      <c r="H22" s="39"/>
      <c r="I22" s="39"/>
      <c r="J22" s="39"/>
      <c r="K22" s="28"/>
      <c r="L22" s="28"/>
      <c r="M22" s="32">
        <f>SUM(M17:M21)</f>
        <v>1</v>
      </c>
      <c r="N22" s="486" t="s">
        <v>23</v>
      </c>
      <c r="O22" s="376"/>
      <c r="P22" s="376"/>
      <c r="Q22" s="376"/>
      <c r="R22" s="377"/>
      <c r="S22" s="33">
        <v>0.05</v>
      </c>
    </row>
    <row r="23" spans="1:19" ht="84.75" customHeight="1">
      <c r="A23" s="403"/>
      <c r="B23" s="381"/>
      <c r="C23" s="386"/>
      <c r="D23" s="431"/>
      <c r="E23" s="395"/>
      <c r="F23" s="484"/>
      <c r="G23" s="481"/>
      <c r="H23" s="435"/>
      <c r="I23" s="435"/>
      <c r="J23" s="435"/>
      <c r="K23" s="411"/>
      <c r="L23" s="40"/>
      <c r="M23" s="25">
        <v>0.2</v>
      </c>
      <c r="N23" s="373"/>
      <c r="O23" s="23"/>
      <c r="P23" s="23"/>
      <c r="Q23" s="382"/>
      <c r="R23" s="384"/>
      <c r="S23" s="384"/>
    </row>
    <row r="24" spans="1:19" ht="95.25" customHeight="1">
      <c r="A24" s="403"/>
      <c r="B24" s="381"/>
      <c r="C24" s="387"/>
      <c r="D24" s="381"/>
      <c r="E24" s="374"/>
      <c r="F24" s="485"/>
      <c r="G24" s="383"/>
      <c r="H24" s="381"/>
      <c r="I24" s="427"/>
      <c r="J24" s="427"/>
      <c r="K24" s="383"/>
      <c r="L24" s="40"/>
      <c r="M24" s="25">
        <v>0.2</v>
      </c>
      <c r="N24" s="374"/>
      <c r="O24" s="12"/>
      <c r="P24" s="12"/>
      <c r="Q24" s="383"/>
      <c r="R24" s="385"/>
      <c r="S24" s="385"/>
    </row>
    <row r="25" spans="1:19" ht="101.25" customHeight="1" thickBot="1">
      <c r="A25" s="403"/>
      <c r="B25" s="381"/>
      <c r="C25" s="388"/>
      <c r="D25" s="381"/>
      <c r="E25" s="396"/>
      <c r="F25" s="414"/>
      <c r="G25" s="393"/>
      <c r="H25" s="379"/>
      <c r="I25" s="401"/>
      <c r="J25" s="401"/>
      <c r="K25" s="383"/>
      <c r="L25" s="40"/>
      <c r="M25" s="25">
        <v>0.2</v>
      </c>
      <c r="N25" s="374"/>
      <c r="O25" s="12"/>
      <c r="P25" s="12"/>
      <c r="Q25" s="383"/>
      <c r="R25" s="385"/>
      <c r="S25" s="385"/>
    </row>
    <row r="26" spans="1:19" ht="44.25" customHeight="1" thickBot="1">
      <c r="A26" s="403"/>
      <c r="B26" s="381"/>
      <c r="C26" s="28"/>
      <c r="D26" s="28"/>
      <c r="E26" s="28"/>
      <c r="F26" s="29"/>
      <c r="G26" s="29"/>
      <c r="H26" s="27"/>
      <c r="I26" s="27"/>
      <c r="J26" s="27"/>
      <c r="K26" s="28"/>
      <c r="L26" s="28"/>
      <c r="M26" s="32">
        <f>SUM(M23:M25)</f>
        <v>0.60000000000000009</v>
      </c>
      <c r="N26" s="375" t="s">
        <v>24</v>
      </c>
      <c r="O26" s="376"/>
      <c r="P26" s="376"/>
      <c r="Q26" s="376"/>
      <c r="R26" s="377"/>
      <c r="S26" s="33">
        <v>0.25</v>
      </c>
    </row>
    <row r="27" spans="1:19" ht="43.5" customHeight="1">
      <c r="A27" s="403"/>
      <c r="B27" s="381"/>
      <c r="C27" s="386"/>
      <c r="D27" s="386"/>
      <c r="E27" s="395"/>
      <c r="F27" s="397"/>
      <c r="G27" s="392"/>
      <c r="H27" s="394"/>
      <c r="I27" s="394"/>
      <c r="J27" s="394"/>
      <c r="K27" s="389"/>
      <c r="L27" s="40"/>
      <c r="M27" s="25">
        <v>0.15</v>
      </c>
      <c r="N27" s="103"/>
      <c r="O27" s="43"/>
      <c r="P27" s="43"/>
      <c r="Q27" s="380"/>
      <c r="R27" s="386"/>
      <c r="S27" s="430"/>
    </row>
    <row r="28" spans="1:19" ht="88.5" customHeight="1">
      <c r="A28" s="403"/>
      <c r="B28" s="381"/>
      <c r="C28" s="387"/>
      <c r="D28" s="387"/>
      <c r="E28" s="396"/>
      <c r="F28" s="398"/>
      <c r="G28" s="393"/>
      <c r="H28" s="379"/>
      <c r="I28" s="379"/>
      <c r="J28" s="379"/>
      <c r="K28" s="390"/>
      <c r="L28" s="40"/>
      <c r="M28" s="25">
        <v>0.1</v>
      </c>
      <c r="N28" s="104"/>
      <c r="O28" s="12"/>
      <c r="P28" s="12"/>
      <c r="Q28" s="381"/>
      <c r="R28" s="387"/>
      <c r="S28" s="482"/>
    </row>
    <row r="29" spans="1:19" ht="117.75" customHeight="1" thickBot="1">
      <c r="A29" s="403"/>
      <c r="B29" s="381"/>
      <c r="C29" s="387"/>
      <c r="D29" s="388"/>
      <c r="E29" s="15"/>
      <c r="F29" s="44"/>
      <c r="G29" s="45"/>
      <c r="H29" s="46"/>
      <c r="I29" s="46"/>
      <c r="J29" s="46"/>
      <c r="K29" s="391"/>
      <c r="L29" s="40"/>
      <c r="M29" s="25">
        <v>0.1</v>
      </c>
      <c r="N29" s="103"/>
      <c r="O29" s="4"/>
      <c r="P29" s="4"/>
      <c r="Q29" s="379"/>
      <c r="R29" s="388"/>
      <c r="S29" s="483"/>
    </row>
    <row r="30" spans="1:19" ht="105" customHeight="1">
      <c r="A30" s="403"/>
      <c r="B30" s="381"/>
      <c r="C30" s="387"/>
      <c r="D30" s="389"/>
      <c r="E30" s="15"/>
      <c r="F30" s="47"/>
      <c r="G30" s="48"/>
      <c r="H30" s="23"/>
      <c r="I30" s="23"/>
      <c r="J30" s="23"/>
      <c r="K30" s="411"/>
      <c r="L30" s="40"/>
      <c r="M30" s="25">
        <v>0.1</v>
      </c>
      <c r="N30" s="41"/>
      <c r="O30" s="23"/>
      <c r="P30" s="23"/>
      <c r="Q30" s="378"/>
      <c r="R30" s="399"/>
      <c r="S30" s="400"/>
    </row>
    <row r="31" spans="1:19" ht="93" customHeight="1" thickBot="1">
      <c r="A31" s="403"/>
      <c r="B31" s="381"/>
      <c r="C31" s="387"/>
      <c r="D31" s="391"/>
      <c r="E31" s="6"/>
      <c r="F31" s="49"/>
      <c r="G31" s="45"/>
      <c r="H31" s="46"/>
      <c r="I31" s="46"/>
      <c r="J31" s="46"/>
      <c r="K31" s="383"/>
      <c r="L31" s="7"/>
      <c r="M31" s="25">
        <v>0.1</v>
      </c>
      <c r="N31" s="41"/>
      <c r="O31" s="12"/>
      <c r="P31" s="12"/>
      <c r="Q31" s="379"/>
      <c r="R31" s="381"/>
      <c r="S31" s="401"/>
    </row>
    <row r="32" spans="1:19" ht="115.5" customHeight="1">
      <c r="A32" s="403"/>
      <c r="B32" s="381"/>
      <c r="C32" s="387"/>
      <c r="D32" s="389"/>
      <c r="E32" s="395"/>
      <c r="F32" s="397"/>
      <c r="G32" s="392"/>
      <c r="H32" s="394"/>
      <c r="I32" s="394"/>
      <c r="J32" s="394"/>
      <c r="K32" s="384"/>
      <c r="L32" s="21"/>
      <c r="M32" s="50">
        <v>0.1</v>
      </c>
      <c r="N32" s="51"/>
      <c r="O32" s="23"/>
      <c r="P32" s="23"/>
      <c r="Q32" s="380"/>
      <c r="R32" s="389"/>
      <c r="S32" s="389"/>
    </row>
    <row r="33" spans="1:19" ht="117" customHeight="1">
      <c r="A33" s="403"/>
      <c r="B33" s="381"/>
      <c r="C33" s="387"/>
      <c r="D33" s="390"/>
      <c r="E33" s="396"/>
      <c r="F33" s="398"/>
      <c r="G33" s="393"/>
      <c r="H33" s="379"/>
      <c r="I33" s="379"/>
      <c r="J33" s="379"/>
      <c r="K33" s="385"/>
      <c r="L33" s="21"/>
      <c r="M33" s="50">
        <v>0.1</v>
      </c>
      <c r="N33" s="51"/>
      <c r="O33" s="23"/>
      <c r="P33" s="23"/>
      <c r="Q33" s="381"/>
      <c r="R33" s="390"/>
      <c r="S33" s="390"/>
    </row>
    <row r="34" spans="1:19" ht="116.25" customHeight="1">
      <c r="A34" s="403"/>
      <c r="B34" s="381"/>
      <c r="C34" s="387"/>
      <c r="D34" s="390"/>
      <c r="E34" s="395"/>
      <c r="F34" s="413"/>
      <c r="G34" s="392"/>
      <c r="H34" s="394"/>
      <c r="I34" s="394"/>
      <c r="J34" s="394"/>
      <c r="K34" s="385"/>
      <c r="L34" s="21"/>
      <c r="M34" s="50">
        <v>0.1</v>
      </c>
      <c r="N34" s="51"/>
      <c r="O34" s="23"/>
      <c r="P34" s="23"/>
      <c r="Q34" s="381"/>
      <c r="R34" s="390"/>
      <c r="S34" s="390"/>
    </row>
    <row r="35" spans="1:19" ht="108.75" customHeight="1" thickBot="1">
      <c r="A35" s="404"/>
      <c r="B35" s="379"/>
      <c r="C35" s="388"/>
      <c r="D35" s="391"/>
      <c r="E35" s="396"/>
      <c r="F35" s="414"/>
      <c r="G35" s="393"/>
      <c r="H35" s="379"/>
      <c r="I35" s="379"/>
      <c r="J35" s="379"/>
      <c r="K35" s="412"/>
      <c r="L35" s="40"/>
      <c r="M35" s="50">
        <v>0.15</v>
      </c>
      <c r="N35" s="51"/>
      <c r="O35" s="23"/>
      <c r="P35" s="23"/>
      <c r="Q35" s="379"/>
      <c r="R35" s="391"/>
      <c r="S35" s="391"/>
    </row>
    <row r="36" spans="1:19" ht="56.25" customHeight="1">
      <c r="A36" s="410"/>
      <c r="B36" s="376"/>
      <c r="C36" s="376"/>
      <c r="D36" s="376"/>
      <c r="E36" s="376"/>
      <c r="F36" s="376"/>
      <c r="G36" s="376"/>
      <c r="H36" s="376"/>
      <c r="I36" s="376"/>
      <c r="J36" s="376"/>
      <c r="K36" s="376"/>
      <c r="L36" s="377"/>
      <c r="M36" s="52">
        <f>SUM(M27:M35)</f>
        <v>0.99999999999999989</v>
      </c>
      <c r="N36" s="477" t="s">
        <v>26</v>
      </c>
      <c r="O36" s="456"/>
      <c r="P36" s="456"/>
      <c r="Q36" s="456"/>
      <c r="R36" s="457"/>
      <c r="S36" s="53">
        <v>0.1</v>
      </c>
    </row>
    <row r="37" spans="1:19" ht="28.5" customHeight="1">
      <c r="A37" s="461" t="s">
        <v>27</v>
      </c>
      <c r="B37" s="376"/>
      <c r="C37" s="376"/>
      <c r="D37" s="376"/>
      <c r="E37" s="376"/>
      <c r="F37" s="377"/>
      <c r="G37" s="54"/>
      <c r="H37" s="54"/>
      <c r="I37" s="54"/>
      <c r="J37" s="54"/>
      <c r="K37" s="55">
        <f>AVERAGE(M9,M10,M11,M12,M14,M17,M18,M20,M23,M24,M25,M27,M28,M30,M32,M33)</f>
        <v>0.15625</v>
      </c>
      <c r="L37" s="461" t="s">
        <v>28</v>
      </c>
      <c r="M37" s="376"/>
      <c r="N37" s="376"/>
      <c r="O37" s="376"/>
      <c r="P37" s="376"/>
      <c r="Q37" s="376"/>
      <c r="R37" s="462"/>
      <c r="S37" s="55">
        <f>AVERAGE(M13,M15,M19,M21,M29,M31,M34,M35)</f>
        <v>0.13749999999999998</v>
      </c>
    </row>
    <row r="38" spans="1:19" ht="44.25" customHeight="1" thickBot="1">
      <c r="A38" s="473" t="s">
        <v>29</v>
      </c>
      <c r="B38" s="376"/>
      <c r="C38" s="376"/>
      <c r="D38" s="376"/>
      <c r="E38" s="376"/>
      <c r="F38" s="376"/>
      <c r="G38" s="376"/>
      <c r="H38" s="376"/>
      <c r="I38" s="376"/>
      <c r="J38" s="376"/>
      <c r="K38" s="376"/>
      <c r="L38" s="376"/>
      <c r="M38" s="376"/>
      <c r="N38" s="376"/>
      <c r="O38" s="376"/>
      <c r="P38" s="376"/>
      <c r="Q38" s="376"/>
      <c r="R38" s="376"/>
      <c r="S38" s="462"/>
    </row>
    <row r="39" spans="1:19" ht="99.75" customHeight="1">
      <c r="A39" s="475" t="s">
        <v>30</v>
      </c>
      <c r="B39" s="407">
        <v>0.3</v>
      </c>
      <c r="C39" s="386"/>
      <c r="D39" s="409"/>
      <c r="E39" s="15"/>
      <c r="F39" s="56"/>
      <c r="G39" s="57"/>
      <c r="H39" s="58"/>
      <c r="I39" s="58"/>
      <c r="J39" s="58"/>
      <c r="K39" s="411"/>
      <c r="L39" s="409"/>
      <c r="M39" s="25">
        <v>0.2</v>
      </c>
      <c r="N39" s="472"/>
      <c r="O39" s="43"/>
      <c r="P39" s="43"/>
      <c r="Q39" s="378"/>
      <c r="R39" s="459"/>
      <c r="S39" s="431"/>
    </row>
    <row r="40" spans="1:19" ht="111" customHeight="1" thickBot="1">
      <c r="A40" s="381"/>
      <c r="B40" s="381"/>
      <c r="C40" s="387"/>
      <c r="D40" s="379"/>
      <c r="E40" s="15"/>
      <c r="F40" s="60"/>
      <c r="G40" s="57"/>
      <c r="H40" s="58"/>
      <c r="I40" s="58"/>
      <c r="J40" s="58"/>
      <c r="K40" s="393"/>
      <c r="L40" s="379"/>
      <c r="M40" s="25">
        <v>0.2</v>
      </c>
      <c r="N40" s="379"/>
      <c r="O40" s="61"/>
      <c r="P40" s="61"/>
      <c r="Q40" s="381"/>
      <c r="R40" s="379"/>
      <c r="S40" s="379"/>
    </row>
    <row r="41" spans="1:19" ht="95.25" customHeight="1">
      <c r="A41" s="381"/>
      <c r="B41" s="381"/>
      <c r="C41" s="387"/>
      <c r="D41" s="409"/>
      <c r="E41" s="15"/>
      <c r="F41" s="18"/>
      <c r="G41" s="16"/>
      <c r="H41" s="17"/>
      <c r="I41" s="17"/>
      <c r="J41" s="17"/>
      <c r="K41" s="409"/>
      <c r="L41" s="409"/>
      <c r="M41" s="25">
        <v>0.15</v>
      </c>
      <c r="N41" s="472"/>
      <c r="O41" s="43"/>
      <c r="P41" s="43"/>
      <c r="Q41" s="381"/>
      <c r="R41" s="459"/>
      <c r="S41" s="459"/>
    </row>
    <row r="42" spans="1:19" ht="99.75" customHeight="1" thickBot="1">
      <c r="A42" s="381"/>
      <c r="B42" s="381"/>
      <c r="C42" s="388"/>
      <c r="D42" s="379"/>
      <c r="E42" s="15"/>
      <c r="F42" s="24"/>
      <c r="G42" s="19"/>
      <c r="H42" s="20"/>
      <c r="I42" s="20"/>
      <c r="J42" s="20"/>
      <c r="K42" s="379"/>
      <c r="L42" s="379"/>
      <c r="M42" s="25">
        <v>0.15</v>
      </c>
      <c r="N42" s="379"/>
      <c r="O42" s="61"/>
      <c r="P42" s="61"/>
      <c r="Q42" s="379"/>
      <c r="R42" s="379"/>
      <c r="S42" s="381"/>
    </row>
    <row r="43" spans="1:19" ht="99.75" customHeight="1">
      <c r="A43" s="381"/>
      <c r="B43" s="381"/>
      <c r="C43" s="386"/>
      <c r="D43" s="409"/>
      <c r="E43" s="15"/>
      <c r="F43" s="62"/>
      <c r="G43" s="19"/>
      <c r="H43" s="20"/>
      <c r="I43" s="20"/>
      <c r="J43" s="20"/>
      <c r="K43" s="411"/>
      <c r="L43" s="40"/>
      <c r="M43" s="25">
        <v>0.15</v>
      </c>
      <c r="N43" s="472"/>
      <c r="O43" s="43"/>
      <c r="P43" s="43"/>
      <c r="Q43" s="474"/>
      <c r="R43" s="476"/>
      <c r="S43" s="394"/>
    </row>
    <row r="44" spans="1:19" ht="90" customHeight="1" thickBot="1">
      <c r="A44" s="379"/>
      <c r="B44" s="379"/>
      <c r="C44" s="388"/>
      <c r="D44" s="379"/>
      <c r="E44" s="15"/>
      <c r="F44" s="36"/>
      <c r="G44" s="63"/>
      <c r="H44" s="64"/>
      <c r="I44" s="64"/>
      <c r="J44" s="64"/>
      <c r="K44" s="393"/>
      <c r="L44" s="40"/>
      <c r="M44" s="25">
        <v>0.15</v>
      </c>
      <c r="N44" s="379"/>
      <c r="O44" s="61"/>
      <c r="P44" s="61"/>
      <c r="Q44" s="379"/>
      <c r="R44" s="396"/>
      <c r="S44" s="379"/>
    </row>
    <row r="45" spans="1:19" ht="45.75" customHeight="1">
      <c r="A45" s="410"/>
      <c r="B45" s="376"/>
      <c r="C45" s="376"/>
      <c r="D45" s="376"/>
      <c r="E45" s="376"/>
      <c r="F45" s="376"/>
      <c r="G45" s="376"/>
      <c r="H45" s="376"/>
      <c r="I45" s="376"/>
      <c r="J45" s="376"/>
      <c r="K45" s="376"/>
      <c r="L45" s="377"/>
      <c r="M45" s="52">
        <f>SUM(M39:M44)</f>
        <v>1</v>
      </c>
      <c r="N45" s="460" t="s">
        <v>32</v>
      </c>
      <c r="O45" s="376"/>
      <c r="P45" s="376"/>
      <c r="Q45" s="376"/>
      <c r="R45" s="377"/>
      <c r="S45" s="65">
        <v>0.3</v>
      </c>
    </row>
    <row r="46" spans="1:19" ht="26.25" customHeight="1">
      <c r="A46" s="461" t="s">
        <v>33</v>
      </c>
      <c r="B46" s="376"/>
      <c r="C46" s="376"/>
      <c r="D46" s="376"/>
      <c r="E46" s="376"/>
      <c r="F46" s="377"/>
      <c r="G46" s="54"/>
      <c r="H46" s="54"/>
      <c r="I46" s="54"/>
      <c r="J46" s="54"/>
      <c r="K46" s="55">
        <f>AVERAGE(M39,M41,M43)</f>
        <v>0.16666666666666666</v>
      </c>
      <c r="L46" s="461" t="s">
        <v>34</v>
      </c>
      <c r="M46" s="376"/>
      <c r="N46" s="376"/>
      <c r="O46" s="376"/>
      <c r="P46" s="376"/>
      <c r="Q46" s="376"/>
      <c r="R46" s="462"/>
      <c r="S46" s="55">
        <f>AVERAGE(M40,M42,M44)</f>
        <v>0.16666666666666666</v>
      </c>
    </row>
    <row r="47" spans="1:19" ht="36" customHeight="1" thickBot="1">
      <c r="A47" s="473" t="s">
        <v>35</v>
      </c>
      <c r="B47" s="376"/>
      <c r="C47" s="376"/>
      <c r="D47" s="376"/>
      <c r="E47" s="376"/>
      <c r="F47" s="376"/>
      <c r="G47" s="376"/>
      <c r="H47" s="376"/>
      <c r="I47" s="376"/>
      <c r="J47" s="376"/>
      <c r="K47" s="376"/>
      <c r="L47" s="376"/>
      <c r="M47" s="376"/>
      <c r="N47" s="376"/>
      <c r="O47" s="376"/>
      <c r="P47" s="376"/>
      <c r="Q47" s="376"/>
      <c r="R47" s="376"/>
      <c r="S47" s="462"/>
    </row>
    <row r="48" spans="1:19" ht="87.75" customHeight="1">
      <c r="A48" s="406" t="s">
        <v>36</v>
      </c>
      <c r="B48" s="407">
        <v>0.15</v>
      </c>
      <c r="C48" s="409"/>
      <c r="D48" s="409"/>
      <c r="E48" s="15"/>
      <c r="F48" s="66"/>
      <c r="G48" s="42"/>
      <c r="H48" s="22"/>
      <c r="I48" s="22"/>
      <c r="J48" s="22"/>
      <c r="K48" s="409"/>
      <c r="L48" s="389"/>
      <c r="M48" s="25">
        <v>0.6</v>
      </c>
      <c r="N48" s="459"/>
      <c r="O48" s="59"/>
      <c r="P48" s="59"/>
      <c r="Q48" s="458"/>
      <c r="R48" s="5"/>
      <c r="S48" s="459"/>
    </row>
    <row r="49" spans="1:19" ht="87.75" customHeight="1" thickBot="1">
      <c r="A49" s="379"/>
      <c r="B49" s="408"/>
      <c r="C49" s="379"/>
      <c r="D49" s="379"/>
      <c r="E49" s="15"/>
      <c r="F49" s="44"/>
      <c r="G49" s="48"/>
      <c r="H49" s="23"/>
      <c r="I49" s="23"/>
      <c r="J49" s="23"/>
      <c r="K49" s="379"/>
      <c r="L49" s="391"/>
      <c r="M49" s="25">
        <v>0.4</v>
      </c>
      <c r="N49" s="379"/>
      <c r="O49" s="61"/>
      <c r="P49" s="61"/>
      <c r="Q49" s="379"/>
      <c r="R49" s="5"/>
      <c r="S49" s="379"/>
    </row>
    <row r="50" spans="1:19" ht="38.25" customHeight="1">
      <c r="A50" s="410"/>
      <c r="B50" s="376"/>
      <c r="C50" s="376"/>
      <c r="D50" s="376"/>
      <c r="E50" s="376"/>
      <c r="F50" s="376"/>
      <c r="G50" s="376"/>
      <c r="H50" s="376"/>
      <c r="I50" s="376"/>
      <c r="J50" s="376"/>
      <c r="K50" s="376"/>
      <c r="L50" s="377"/>
      <c r="M50" s="52">
        <f>SUM(M48:M49)</f>
        <v>1</v>
      </c>
      <c r="N50" s="460" t="s">
        <v>37</v>
      </c>
      <c r="O50" s="376"/>
      <c r="P50" s="376"/>
      <c r="Q50" s="376"/>
      <c r="R50" s="377"/>
      <c r="S50" s="53">
        <v>0.15</v>
      </c>
    </row>
    <row r="51" spans="1:19" ht="26.25" customHeight="1">
      <c r="A51" s="461" t="s">
        <v>38</v>
      </c>
      <c r="B51" s="376"/>
      <c r="C51" s="376"/>
      <c r="D51" s="376"/>
      <c r="E51" s="376"/>
      <c r="F51" s="377"/>
      <c r="G51" s="54"/>
      <c r="H51" s="54"/>
      <c r="I51" s="54"/>
      <c r="J51" s="54"/>
      <c r="K51" s="55">
        <f>M48</f>
        <v>0.6</v>
      </c>
      <c r="L51" s="461" t="s">
        <v>39</v>
      </c>
      <c r="M51" s="376"/>
      <c r="N51" s="376"/>
      <c r="O51" s="376"/>
      <c r="P51" s="376"/>
      <c r="Q51" s="376"/>
      <c r="R51" s="462"/>
      <c r="S51" s="55">
        <f>M49</f>
        <v>0.4</v>
      </c>
    </row>
    <row r="52" spans="1:19" ht="37.5" customHeight="1" thickBot="1">
      <c r="A52" s="463" t="s">
        <v>40</v>
      </c>
      <c r="B52" s="464"/>
      <c r="C52" s="464"/>
      <c r="D52" s="464"/>
      <c r="E52" s="464"/>
      <c r="F52" s="464"/>
      <c r="G52" s="464"/>
      <c r="H52" s="464"/>
      <c r="I52" s="464"/>
      <c r="J52" s="464"/>
      <c r="K52" s="464"/>
      <c r="L52" s="464"/>
      <c r="M52" s="464"/>
      <c r="N52" s="464"/>
      <c r="O52" s="464"/>
      <c r="P52" s="464"/>
      <c r="Q52" s="464"/>
      <c r="R52" s="464"/>
      <c r="S52" s="464"/>
    </row>
    <row r="53" spans="1:19" ht="15.75" customHeight="1">
      <c r="A53" s="465"/>
      <c r="B53" s="466"/>
      <c r="C53" s="466"/>
      <c r="D53" s="466"/>
      <c r="E53" s="466"/>
      <c r="F53" s="466"/>
      <c r="G53" s="466"/>
      <c r="H53" s="466"/>
      <c r="I53" s="466"/>
      <c r="J53" s="466"/>
      <c r="K53" s="466"/>
      <c r="L53" s="466"/>
      <c r="M53" s="466"/>
      <c r="N53" s="467"/>
      <c r="O53" s="108"/>
      <c r="P53" s="109"/>
      <c r="Q53" s="471" t="s">
        <v>41</v>
      </c>
      <c r="R53" s="466"/>
      <c r="S53" s="467"/>
    </row>
    <row r="54" spans="1:19" ht="15.75" customHeight="1" thickBot="1">
      <c r="A54" s="468"/>
      <c r="B54" s="469"/>
      <c r="C54" s="469"/>
      <c r="D54" s="469"/>
      <c r="E54" s="469"/>
      <c r="F54" s="469"/>
      <c r="G54" s="469"/>
      <c r="H54" s="469"/>
      <c r="I54" s="469"/>
      <c r="J54" s="469"/>
      <c r="K54" s="469"/>
      <c r="L54" s="469"/>
      <c r="M54" s="469"/>
      <c r="N54" s="470"/>
      <c r="O54" s="110"/>
      <c r="P54" s="111"/>
      <c r="Q54" s="468"/>
      <c r="R54" s="469"/>
      <c r="S54" s="470"/>
    </row>
    <row r="55" spans="1:19" ht="15.75" customHeight="1"/>
    <row r="56" spans="1:19" ht="15.75" customHeight="1"/>
    <row r="57" spans="1:19" ht="15.75" customHeight="1">
      <c r="K57" s="67" t="s">
        <v>42</v>
      </c>
    </row>
    <row r="58" spans="1:19" ht="15.75" customHeight="1">
      <c r="K58" s="67" t="s">
        <v>43</v>
      </c>
    </row>
    <row r="59" spans="1:19" ht="15.75" customHeight="1"/>
    <row r="60" spans="1:19" ht="15.75" customHeight="1"/>
    <row r="61" spans="1:19" ht="15.75" customHeight="1"/>
    <row r="62" spans="1:19" ht="15.75" customHeight="1"/>
    <row r="63" spans="1:19" ht="15.75" customHeight="1"/>
    <row r="64" spans="1:19"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7">
    <mergeCell ref="F9:F12"/>
    <mergeCell ref="G9:G12"/>
    <mergeCell ref="H9:H12"/>
    <mergeCell ref="I9:I12"/>
    <mergeCell ref="J9:J12"/>
    <mergeCell ref="E9:E12"/>
    <mergeCell ref="D20:D21"/>
    <mergeCell ref="S23:S25"/>
    <mergeCell ref="Q27:Q29"/>
    <mergeCell ref="S27:S29"/>
    <mergeCell ref="I23:I25"/>
    <mergeCell ref="J23:J25"/>
    <mergeCell ref="D14:D15"/>
    <mergeCell ref="D23:D25"/>
    <mergeCell ref="F23:F25"/>
    <mergeCell ref="G23:G25"/>
    <mergeCell ref="H23:H25"/>
    <mergeCell ref="E23:E25"/>
    <mergeCell ref="F17:F18"/>
    <mergeCell ref="G17:G18"/>
    <mergeCell ref="H17:H18"/>
    <mergeCell ref="E17:E18"/>
    <mergeCell ref="K23:K25"/>
    <mergeCell ref="N22:R22"/>
    <mergeCell ref="R43:R44"/>
    <mergeCell ref="S43:S44"/>
    <mergeCell ref="N36:R36"/>
    <mergeCell ref="L37:R37"/>
    <mergeCell ref="A38:S38"/>
    <mergeCell ref="S39:S40"/>
    <mergeCell ref="A36:L36"/>
    <mergeCell ref="A37:F37"/>
    <mergeCell ref="D39:D40"/>
    <mergeCell ref="D41:D42"/>
    <mergeCell ref="D43:D44"/>
    <mergeCell ref="R39:R40"/>
    <mergeCell ref="R41:R42"/>
    <mergeCell ref="S41:S42"/>
    <mergeCell ref="Q48:Q49"/>
    <mergeCell ref="S48:S49"/>
    <mergeCell ref="N50:R50"/>
    <mergeCell ref="L51:R51"/>
    <mergeCell ref="A52:S52"/>
    <mergeCell ref="A53:N54"/>
    <mergeCell ref="Q53:S54"/>
    <mergeCell ref="N39:N40"/>
    <mergeCell ref="N41:N42"/>
    <mergeCell ref="N43:N44"/>
    <mergeCell ref="N45:R45"/>
    <mergeCell ref="L46:R46"/>
    <mergeCell ref="A47:S47"/>
    <mergeCell ref="N48:N49"/>
    <mergeCell ref="A45:L45"/>
    <mergeCell ref="A46:F46"/>
    <mergeCell ref="A51:F51"/>
    <mergeCell ref="C39:C42"/>
    <mergeCell ref="C43:C44"/>
    <mergeCell ref="L48:L49"/>
    <mergeCell ref="Q39:Q42"/>
    <mergeCell ref="Q43:Q44"/>
    <mergeCell ref="A39:A44"/>
    <mergeCell ref="B39:B44"/>
    <mergeCell ref="A1:B4"/>
    <mergeCell ref="A5:N5"/>
    <mergeCell ref="D6:J6"/>
    <mergeCell ref="A6:A8"/>
    <mergeCell ref="B6:B8"/>
    <mergeCell ref="C6:C8"/>
    <mergeCell ref="K6:K8"/>
    <mergeCell ref="L6:L8"/>
    <mergeCell ref="M6:M8"/>
    <mergeCell ref="N6:N8"/>
    <mergeCell ref="D7:D8"/>
    <mergeCell ref="E7:E8"/>
    <mergeCell ref="G7:J7"/>
    <mergeCell ref="C3:Q3"/>
    <mergeCell ref="C4:Q4"/>
    <mergeCell ref="R2:S2"/>
    <mergeCell ref="R3:S3"/>
    <mergeCell ref="R4:S4"/>
    <mergeCell ref="C1:Q1"/>
    <mergeCell ref="C2:Q2"/>
    <mergeCell ref="K14:K15"/>
    <mergeCell ref="K17:K19"/>
    <mergeCell ref="K20:K21"/>
    <mergeCell ref="O6:Q7"/>
    <mergeCell ref="R6:R8"/>
    <mergeCell ref="S6:S8"/>
    <mergeCell ref="Q9:Q15"/>
    <mergeCell ref="S9:S13"/>
    <mergeCell ref="S14:S15"/>
    <mergeCell ref="R14:R15"/>
    <mergeCell ref="N16:R16"/>
    <mergeCell ref="Q17:Q21"/>
    <mergeCell ref="R17:R19"/>
    <mergeCell ref="R20:R21"/>
    <mergeCell ref="R9:R13"/>
    <mergeCell ref="S20:S21"/>
    <mergeCell ref="I17:I18"/>
    <mergeCell ref="J17:J18"/>
    <mergeCell ref="F7:F8"/>
    <mergeCell ref="A9:A35"/>
    <mergeCell ref="B9:B35"/>
    <mergeCell ref="A48:A49"/>
    <mergeCell ref="B48:B49"/>
    <mergeCell ref="C48:C49"/>
    <mergeCell ref="D48:D49"/>
    <mergeCell ref="A50:L50"/>
    <mergeCell ref="K43:K44"/>
    <mergeCell ref="K48:K49"/>
    <mergeCell ref="K30:K31"/>
    <mergeCell ref="K32:K35"/>
    <mergeCell ref="K39:K40"/>
    <mergeCell ref="L39:L40"/>
    <mergeCell ref="K41:K42"/>
    <mergeCell ref="L41:L42"/>
    <mergeCell ref="C9:C15"/>
    <mergeCell ref="D9:D13"/>
    <mergeCell ref="K9:K13"/>
    <mergeCell ref="L14:L15"/>
    <mergeCell ref="C17:C21"/>
    <mergeCell ref="D17:D19"/>
    <mergeCell ref="E34:E35"/>
    <mergeCell ref="F34:F35"/>
    <mergeCell ref="C23:C25"/>
    <mergeCell ref="S32:S35"/>
    <mergeCell ref="G34:G35"/>
    <mergeCell ref="H34:H35"/>
    <mergeCell ref="I34:I35"/>
    <mergeCell ref="J34:J35"/>
    <mergeCell ref="J27:J28"/>
    <mergeCell ref="E32:E33"/>
    <mergeCell ref="F32:F33"/>
    <mergeCell ref="G32:G33"/>
    <mergeCell ref="H32:H33"/>
    <mergeCell ref="I32:I33"/>
    <mergeCell ref="J32:J33"/>
    <mergeCell ref="R30:R31"/>
    <mergeCell ref="S30:S31"/>
    <mergeCell ref="E27:E28"/>
    <mergeCell ref="F27:F28"/>
    <mergeCell ref="G27:G28"/>
    <mergeCell ref="H27:H28"/>
    <mergeCell ref="I27:I28"/>
    <mergeCell ref="N23:N25"/>
    <mergeCell ref="N26:R26"/>
    <mergeCell ref="Q30:Q31"/>
    <mergeCell ref="Q32:Q35"/>
    <mergeCell ref="Q23:Q25"/>
    <mergeCell ref="R23:R25"/>
    <mergeCell ref="R27:R29"/>
    <mergeCell ref="K27:K29"/>
    <mergeCell ref="C27:C35"/>
    <mergeCell ref="D27:D29"/>
    <mergeCell ref="D30:D31"/>
    <mergeCell ref="D32:D35"/>
    <mergeCell ref="R32:R35"/>
  </mergeCells>
  <dataValidations count="1">
    <dataValidation type="list" allowBlank="1" showInputMessage="1" showErrorMessage="1" prompt=" - " sqref="R5">
      <formula1>$S$4:$S$5</formula1>
    </dataValidation>
  </dataValidations>
  <pageMargins left="0.7" right="0.7" top="0.75" bottom="0.75" header="0" footer="0"/>
  <pageSetup orientation="landscape"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A1003"/>
  <sheetViews>
    <sheetView showGridLines="0" zoomScale="70" zoomScaleNormal="70" workbookViewId="0">
      <selection activeCell="F21" sqref="F21"/>
    </sheetView>
  </sheetViews>
  <sheetFormatPr baseColWidth="10" defaultColWidth="14.42578125" defaultRowHeight="15" customHeight="1"/>
  <cols>
    <col min="1" max="1" width="10" customWidth="1"/>
    <col min="2" max="2" width="49.140625" customWidth="1"/>
    <col min="3" max="3" width="15" customWidth="1"/>
    <col min="4" max="5" width="11.42578125" customWidth="1"/>
    <col min="6" max="6" width="11.28515625" customWidth="1"/>
    <col min="7" max="7" width="11.42578125" customWidth="1"/>
    <col min="8" max="8" width="11.7109375" customWidth="1"/>
    <col min="9" max="9" width="10.5703125" customWidth="1"/>
    <col min="10" max="10" width="12.28515625" customWidth="1"/>
    <col min="11" max="11" width="11.42578125" customWidth="1"/>
    <col min="12" max="12" width="13.5703125" customWidth="1"/>
    <col min="13" max="13" width="12" customWidth="1"/>
    <col min="14" max="14" width="13.85546875" customWidth="1"/>
    <col min="15" max="20" width="10" customWidth="1"/>
    <col min="21" max="21" width="26.28515625" customWidth="1"/>
    <col min="22" max="27" width="10" customWidth="1"/>
  </cols>
  <sheetData>
    <row r="1" spans="1:27" ht="25.5" customHeight="1" thickBot="1">
      <c r="A1" s="1014"/>
      <c r="B1" s="423"/>
      <c r="C1" s="423"/>
      <c r="D1" s="1010" t="s">
        <v>95</v>
      </c>
      <c r="E1" s="1011"/>
      <c r="F1" s="1011"/>
      <c r="G1" s="1011"/>
      <c r="H1" s="1011"/>
      <c r="I1" s="1011"/>
      <c r="J1" s="1011"/>
      <c r="K1" s="1011"/>
      <c r="L1" s="1011"/>
      <c r="M1" s="1011"/>
      <c r="N1" s="1011"/>
      <c r="O1" s="1011"/>
      <c r="P1" s="1011"/>
      <c r="Q1" s="1011"/>
      <c r="R1" s="1011"/>
      <c r="S1" s="1011"/>
      <c r="T1" s="1012"/>
      <c r="U1" s="274" t="s">
        <v>1</v>
      </c>
    </row>
    <row r="2" spans="1:27" ht="28.5" customHeight="1" thickBot="1">
      <c r="A2" s="1015"/>
      <c r="B2" s="403"/>
      <c r="C2" s="403"/>
      <c r="D2" s="1010" t="s">
        <v>94</v>
      </c>
      <c r="E2" s="1011"/>
      <c r="F2" s="1011"/>
      <c r="G2" s="1011"/>
      <c r="H2" s="1011"/>
      <c r="I2" s="1011"/>
      <c r="J2" s="1011"/>
      <c r="K2" s="1011"/>
      <c r="L2" s="1011"/>
      <c r="M2" s="1011"/>
      <c r="N2" s="1011"/>
      <c r="O2" s="1011"/>
      <c r="P2" s="1011"/>
      <c r="Q2" s="1011"/>
      <c r="R2" s="1011"/>
      <c r="S2" s="1011"/>
      <c r="T2" s="1012"/>
      <c r="U2" s="275" t="s">
        <v>92</v>
      </c>
    </row>
    <row r="3" spans="1:27" ht="30.75" customHeight="1" thickBot="1">
      <c r="A3" s="1015"/>
      <c r="B3" s="403"/>
      <c r="C3" s="403"/>
      <c r="D3" s="1010" t="s">
        <v>96</v>
      </c>
      <c r="E3" s="1011"/>
      <c r="F3" s="1011"/>
      <c r="G3" s="1011"/>
      <c r="H3" s="1011"/>
      <c r="I3" s="1011"/>
      <c r="J3" s="1011"/>
      <c r="K3" s="1011"/>
      <c r="L3" s="1011"/>
      <c r="M3" s="1011"/>
      <c r="N3" s="1011"/>
      <c r="O3" s="1011"/>
      <c r="P3" s="1011"/>
      <c r="Q3" s="1011"/>
      <c r="R3" s="1011"/>
      <c r="S3" s="1011"/>
      <c r="T3" s="1012"/>
      <c r="U3" s="275" t="s">
        <v>104</v>
      </c>
      <c r="W3" s="74"/>
      <c r="X3" s="74"/>
      <c r="Y3" s="74"/>
      <c r="Z3" s="74"/>
      <c r="AA3" s="74"/>
    </row>
    <row r="4" spans="1:27" ht="23.25" customHeight="1" thickBot="1">
      <c r="A4" s="1016"/>
      <c r="B4" s="1017"/>
      <c r="C4" s="1017"/>
      <c r="D4" s="1010" t="s">
        <v>0</v>
      </c>
      <c r="E4" s="1011"/>
      <c r="F4" s="1011"/>
      <c r="G4" s="1011"/>
      <c r="H4" s="1011"/>
      <c r="I4" s="1011"/>
      <c r="J4" s="1011"/>
      <c r="K4" s="1011"/>
      <c r="L4" s="1011"/>
      <c r="M4" s="1011"/>
      <c r="N4" s="1011"/>
      <c r="O4" s="1011"/>
      <c r="P4" s="1011"/>
      <c r="Q4" s="1011"/>
      <c r="R4" s="1011"/>
      <c r="S4" s="1011"/>
      <c r="T4" s="1012"/>
      <c r="U4" s="276" t="s">
        <v>93</v>
      </c>
    </row>
    <row r="5" spans="1:27">
      <c r="C5" s="73"/>
    </row>
    <row r="6" spans="1:27">
      <c r="C6" s="73"/>
      <c r="D6" s="112"/>
      <c r="E6" s="112"/>
      <c r="F6" s="1013"/>
      <c r="G6" s="1013"/>
      <c r="H6" s="1013"/>
      <c r="I6" s="1013"/>
      <c r="J6" s="1013"/>
      <c r="K6" s="1013"/>
    </row>
    <row r="7" spans="1:27" ht="48.75" customHeight="1">
      <c r="A7" s="74"/>
      <c r="B7" s="75" t="s">
        <v>53</v>
      </c>
      <c r="C7" s="76" t="s">
        <v>54</v>
      </c>
      <c r="D7" s="77" t="s">
        <v>260</v>
      </c>
      <c r="E7" s="77" t="s">
        <v>261</v>
      </c>
      <c r="F7" s="77" t="s">
        <v>262</v>
      </c>
      <c r="G7" s="77" t="s">
        <v>263</v>
      </c>
      <c r="H7" s="77" t="s">
        <v>264</v>
      </c>
      <c r="I7" s="77" t="s">
        <v>265</v>
      </c>
      <c r="J7" s="77" t="s">
        <v>266</v>
      </c>
      <c r="K7" s="77" t="s">
        <v>267</v>
      </c>
      <c r="L7" s="78"/>
      <c r="M7" s="74"/>
      <c r="N7" s="74"/>
      <c r="O7" s="74"/>
    </row>
    <row r="8" spans="1:27">
      <c r="B8" s="79" t="s">
        <v>20</v>
      </c>
      <c r="C8" s="80">
        <v>0.55000000000000004</v>
      </c>
      <c r="D8" s="81">
        <f>'PAM  AVANCE 2024 -1'!O76</f>
        <v>0</v>
      </c>
      <c r="E8" s="81">
        <f>'PAM  AVANCE 2024-2'!O81</f>
        <v>0.17241809210526315</v>
      </c>
      <c r="F8" s="81">
        <f>'PAM  AVANCE 2025 -1'!O79</f>
        <v>0.27832621768236382</v>
      </c>
      <c r="G8" s="81">
        <f>'PAM  AVANCE 2025-2 '!T79</f>
        <v>0</v>
      </c>
      <c r="H8" s="81">
        <f>'PAM  AVANCE 2026 -1'!O79</f>
        <v>0</v>
      </c>
      <c r="I8" s="81">
        <f>'PAM  AVANCE 2026-2 '!T79</f>
        <v>0</v>
      </c>
      <c r="J8" s="81">
        <f>'PAM  AVANCE 2027 -1'!O79</f>
        <v>0</v>
      </c>
      <c r="K8" s="81">
        <f>'PAM  AVANCE 2027-2'!T79</f>
        <v>0</v>
      </c>
      <c r="L8" s="82"/>
    </row>
    <row r="9" spans="1:27">
      <c r="B9" s="79" t="s">
        <v>30</v>
      </c>
      <c r="C9" s="80">
        <v>0.3</v>
      </c>
      <c r="D9" s="81">
        <f>'PAM  AVANCE 2024 -1'!O97</f>
        <v>0</v>
      </c>
      <c r="E9" s="81">
        <f>'PAM  AVANCE 2024-2'!O99</f>
        <v>0.29166666666666663</v>
      </c>
      <c r="F9" s="81">
        <f>'PAM  AVANCE 2025 -1'!O97</f>
        <v>6.028571428571429E-2</v>
      </c>
      <c r="G9" s="81">
        <f>'PAM  AVANCE 2025-2 '!T97</f>
        <v>0</v>
      </c>
      <c r="H9" s="81">
        <f>'PAM  AVANCE 2026 -1'!O97</f>
        <v>0</v>
      </c>
      <c r="I9" s="81">
        <f>'PAM  AVANCE 2026-2 '!T97</f>
        <v>0</v>
      </c>
      <c r="J9" s="81">
        <f>'PAM  AVANCE 2027 -1'!O97</f>
        <v>0</v>
      </c>
      <c r="K9" s="81">
        <f>'PAM  AVANCE 2027-2'!T97</f>
        <v>0</v>
      </c>
      <c r="L9" s="82"/>
    </row>
    <row r="10" spans="1:27">
      <c r="B10" s="79" t="s">
        <v>36</v>
      </c>
      <c r="C10" s="80">
        <v>0.15</v>
      </c>
      <c r="D10" s="81">
        <f>'PAM  AVANCE 2024 -1'!O104</f>
        <v>0</v>
      </c>
      <c r="E10" s="81">
        <f>'PAM  AVANCE 2024-2'!O106</f>
        <v>7.4999999999999997E-2</v>
      </c>
      <c r="F10" s="81">
        <f>'PAM  AVANCE 2025 -1'!O104</f>
        <v>7.4999999999999997E-2</v>
      </c>
      <c r="G10" s="81">
        <f>'PAM  AVANCE 2025-2 '!T104</f>
        <v>0</v>
      </c>
      <c r="H10" s="81">
        <f>'PAM  AVANCE 2026 -1'!O104</f>
        <v>0</v>
      </c>
      <c r="I10" s="81">
        <f>'PAM  AVANCE 2026-2 '!T104</f>
        <v>0</v>
      </c>
      <c r="J10" s="81">
        <f>'PAM  AVANCE 2027 -1'!O104</f>
        <v>0</v>
      </c>
      <c r="K10" s="81">
        <f>'PAM  AVANCE 2027-2'!T104</f>
        <v>0</v>
      </c>
      <c r="L10" s="82"/>
    </row>
    <row r="11" spans="1:27">
      <c r="B11" s="83" t="s">
        <v>41</v>
      </c>
      <c r="C11" s="84">
        <v>1</v>
      </c>
      <c r="D11" s="81">
        <f t="shared" ref="D11:K11" si="0">SUM(D8:D10)</f>
        <v>0</v>
      </c>
      <c r="E11" s="81">
        <f t="shared" si="0"/>
        <v>0.53908475877192974</v>
      </c>
      <c r="F11" s="81">
        <f t="shared" ref="F11:G11" si="1">SUM(F8:F10)</f>
        <v>0.41361193196807811</v>
      </c>
      <c r="G11" s="81">
        <f t="shared" si="1"/>
        <v>0</v>
      </c>
      <c r="H11" s="81">
        <f t="shared" si="0"/>
        <v>0</v>
      </c>
      <c r="I11" s="81">
        <f t="shared" si="0"/>
        <v>0</v>
      </c>
      <c r="J11" s="81">
        <f t="shared" si="0"/>
        <v>0</v>
      </c>
      <c r="K11" s="81">
        <f t="shared" si="0"/>
        <v>0</v>
      </c>
      <c r="L11" s="82"/>
    </row>
    <row r="12" spans="1:27">
      <c r="C12" s="73"/>
    </row>
    <row r="14" spans="1:27">
      <c r="B14" s="75" t="s">
        <v>53</v>
      </c>
      <c r="C14" s="76" t="s">
        <v>54</v>
      </c>
      <c r="D14" s="77" t="s">
        <v>268</v>
      </c>
      <c r="E14" s="77" t="s">
        <v>269</v>
      </c>
      <c r="F14" s="77" t="s">
        <v>270</v>
      </c>
      <c r="G14" s="77" t="s">
        <v>271</v>
      </c>
    </row>
    <row r="15" spans="1:27">
      <c r="B15" s="79" t="s">
        <v>20</v>
      </c>
      <c r="C15" s="80">
        <v>0.55000000000000004</v>
      </c>
      <c r="D15" s="85">
        <f>E8</f>
        <v>0.17241809210526315</v>
      </c>
      <c r="E15" s="85">
        <f>G8</f>
        <v>0</v>
      </c>
      <c r="F15" s="85">
        <f>I8</f>
        <v>0</v>
      </c>
      <c r="G15" s="85">
        <f>K8</f>
        <v>0</v>
      </c>
    </row>
    <row r="16" spans="1:27">
      <c r="B16" s="79" t="s">
        <v>30</v>
      </c>
      <c r="C16" s="80">
        <v>0.3</v>
      </c>
      <c r="D16" s="85">
        <f>E9</f>
        <v>0.29166666666666663</v>
      </c>
      <c r="E16" s="85">
        <f>G9</f>
        <v>0</v>
      </c>
      <c r="F16" s="85">
        <f>I9</f>
        <v>0</v>
      </c>
      <c r="G16" s="85">
        <f>K9</f>
        <v>0</v>
      </c>
    </row>
    <row r="17" spans="2:13">
      <c r="B17" s="79" t="s">
        <v>36</v>
      </c>
      <c r="C17" s="80">
        <v>0.15</v>
      </c>
      <c r="D17" s="85">
        <f>E10</f>
        <v>7.4999999999999997E-2</v>
      </c>
      <c r="E17" s="85">
        <f>G10</f>
        <v>0</v>
      </c>
      <c r="F17" s="85">
        <f>I10</f>
        <v>0</v>
      </c>
      <c r="G17" s="85">
        <f>K10</f>
        <v>0</v>
      </c>
    </row>
    <row r="18" spans="2:13">
      <c r="B18" s="83" t="s">
        <v>41</v>
      </c>
      <c r="C18" s="84">
        <v>1</v>
      </c>
      <c r="D18" s="85">
        <f>SUM(D15:D17)</f>
        <v>0.53908475877192974</v>
      </c>
      <c r="E18" s="85">
        <f>SUM(E15:E17)</f>
        <v>0</v>
      </c>
      <c r="F18" s="85">
        <f>SUM(F15:F17)</f>
        <v>0</v>
      </c>
      <c r="G18" s="85">
        <f>SUM(G15:G17)</f>
        <v>0</v>
      </c>
    </row>
    <row r="19" spans="2:13">
      <c r="C19" s="73"/>
    </row>
    <row r="20" spans="2:13">
      <c r="C20" s="73"/>
    </row>
    <row r="21" spans="2:13">
      <c r="C21" s="73"/>
    </row>
    <row r="22" spans="2:13" ht="36" customHeight="1">
      <c r="C22" s="73"/>
    </row>
    <row r="23" spans="2:13" ht="15.75" customHeight="1">
      <c r="C23" s="73"/>
    </row>
    <row r="24" spans="2:13" ht="24.75" customHeight="1">
      <c r="C24" s="73"/>
    </row>
    <row r="25" spans="2:13" ht="27" customHeight="1">
      <c r="C25" s="73"/>
    </row>
    <row r="26" spans="2:13" ht="51.75" customHeight="1">
      <c r="B26" s="1004" t="s">
        <v>55</v>
      </c>
      <c r="C26" s="376"/>
      <c r="D26" s="377"/>
      <c r="E26" s="76" t="s">
        <v>56</v>
      </c>
      <c r="F26" s="77" t="s">
        <v>260</v>
      </c>
      <c r="G26" s="77" t="s">
        <v>261</v>
      </c>
      <c r="H26" s="77" t="s">
        <v>262</v>
      </c>
      <c r="I26" s="77" t="s">
        <v>263</v>
      </c>
      <c r="J26" s="77" t="s">
        <v>264</v>
      </c>
      <c r="K26" s="77" t="s">
        <v>265</v>
      </c>
      <c r="L26" s="77" t="s">
        <v>266</v>
      </c>
      <c r="M26" s="77" t="s">
        <v>267</v>
      </c>
    </row>
    <row r="27" spans="2:13" ht="31.5" customHeight="1">
      <c r="B27" s="1009" t="s">
        <v>22</v>
      </c>
      <c r="C27" s="376"/>
      <c r="D27" s="377"/>
      <c r="E27" s="80" t="s">
        <v>57</v>
      </c>
      <c r="F27" s="86">
        <f>'PAM  AVANCE 2024 -1'!O31</f>
        <v>0</v>
      </c>
      <c r="G27" s="86">
        <f>'PAM  AVANCE 2024-2'!T31</f>
        <v>0</v>
      </c>
      <c r="H27" s="86">
        <f>'PAM  AVANCE 2025 -1'!O31</f>
        <v>9.8326217682363812E-2</v>
      </c>
      <c r="I27" s="86">
        <f>'PAM  AVANCE 2025-2 '!T31</f>
        <v>0</v>
      </c>
      <c r="J27" s="86">
        <f>'PAM  AVANCE 2026 -1'!O31</f>
        <v>0</v>
      </c>
      <c r="K27" s="86">
        <f>'PAM  AVANCE 2026-2 '!T31</f>
        <v>0</v>
      </c>
      <c r="L27" s="86">
        <f>'PAM  AVANCE 2027 -1'!O31</f>
        <v>0</v>
      </c>
      <c r="M27" s="86">
        <f>'PAM  AVANCE 2027-2'!T31</f>
        <v>0</v>
      </c>
    </row>
    <row r="28" spans="2:13" ht="59.25" customHeight="1">
      <c r="B28" s="1006" t="s">
        <v>277</v>
      </c>
      <c r="C28" s="1007"/>
      <c r="D28" s="1008"/>
      <c r="E28" s="80" t="s">
        <v>58</v>
      </c>
      <c r="F28" s="86">
        <f>'PAM  AVANCE 2024 -1'!O54</f>
        <v>0</v>
      </c>
      <c r="G28" s="86">
        <f>'PAM  AVANCE 2024-2'!T54</f>
        <v>0</v>
      </c>
      <c r="H28" s="86">
        <f>'PAM  AVANCE 2025 -1'!O54</f>
        <v>0.03</v>
      </c>
      <c r="I28" s="86">
        <f>'PAM  AVANCE 2025-2 '!T54</f>
        <v>0</v>
      </c>
      <c r="J28" s="86">
        <f>'PAM  AVANCE 2026 -1'!O54</f>
        <v>0</v>
      </c>
      <c r="K28" s="86">
        <f>'PAM  AVANCE 2026-2 '!T54</f>
        <v>0</v>
      </c>
      <c r="L28" s="86">
        <f>'PAM  AVANCE 2027 -1'!O54</f>
        <v>0</v>
      </c>
      <c r="M28" s="86">
        <f>'PAM  AVANCE 2027-2'!T54</f>
        <v>0</v>
      </c>
    </row>
    <row r="29" spans="2:13" ht="79.5" customHeight="1">
      <c r="B29" s="1009" t="s">
        <v>23</v>
      </c>
      <c r="C29" s="376"/>
      <c r="D29" s="377"/>
      <c r="E29" s="80" t="s">
        <v>59</v>
      </c>
      <c r="F29" s="86">
        <f>'PAM  AVANCE 2024 -1'!O63</f>
        <v>0</v>
      </c>
      <c r="G29" s="86">
        <f>'PAM  AVANCE 2024-2'!T65</f>
        <v>0</v>
      </c>
      <c r="H29" s="86">
        <f>'PAM  AVANCE 2025 -1'!O63</f>
        <v>0.02</v>
      </c>
      <c r="I29" s="86">
        <f>'PAM  AVANCE 2025-2 '!T63</f>
        <v>0</v>
      </c>
      <c r="J29" s="86">
        <f>'PAM  AVANCE 2026 -1'!O63</f>
        <v>0</v>
      </c>
      <c r="K29" s="86">
        <f>'PAM  AVANCE 2026-2 '!T63</f>
        <v>0</v>
      </c>
      <c r="L29" s="86">
        <f>'PAM  AVANCE 2027 -1'!O63</f>
        <v>0</v>
      </c>
      <c r="M29" s="86">
        <f>'PAM  AVANCE 2027-2'!T63</f>
        <v>0</v>
      </c>
    </row>
    <row r="30" spans="2:13" ht="33.75" customHeight="1">
      <c r="B30" s="1009" t="s">
        <v>275</v>
      </c>
      <c r="C30" s="376"/>
      <c r="D30" s="377"/>
      <c r="E30" s="295" t="s">
        <v>60</v>
      </c>
      <c r="F30" s="296">
        <f>'PAM  AVANCE 2024 -1'!O69</f>
        <v>0</v>
      </c>
      <c r="G30" s="296">
        <f>'PAM  AVANCE 2024-2'!T71</f>
        <v>0</v>
      </c>
      <c r="H30" s="296">
        <f>'PAM  AVANCE 2025 -1'!O69</f>
        <v>0</v>
      </c>
      <c r="I30" s="296">
        <f>'PAM  AVANCE 2025-2 '!T69</f>
        <v>0</v>
      </c>
      <c r="J30" s="296">
        <f>'PAM  AVANCE 2026 -1'!O69</f>
        <v>0</v>
      </c>
      <c r="K30" s="296">
        <f>'PAM  AVANCE 2026-2 '!T69</f>
        <v>0</v>
      </c>
      <c r="L30" s="296">
        <f>'PAM  AVANCE 2027 -1'!O69</f>
        <v>0</v>
      </c>
      <c r="M30" s="296">
        <f>'PAM  AVANCE 2027-2'!T69</f>
        <v>0</v>
      </c>
    </row>
    <row r="31" spans="2:13" ht="60" customHeight="1">
      <c r="B31" s="1009" t="s">
        <v>273</v>
      </c>
      <c r="C31" s="376"/>
      <c r="D31" s="832"/>
      <c r="E31" s="80" t="s">
        <v>272</v>
      </c>
      <c r="F31" s="297">
        <f>'PAM  AVANCE 2024 -1'!O77</f>
        <v>0</v>
      </c>
      <c r="G31" s="297">
        <f>'PAM  AVANCE 2024-2'!T79</f>
        <v>0</v>
      </c>
      <c r="H31" s="297">
        <f>'PAM  AVANCE 2025 -1'!O77</f>
        <v>0.13</v>
      </c>
      <c r="I31" s="297">
        <f>'PAM  AVANCE 2025-2 '!T77</f>
        <v>0</v>
      </c>
      <c r="J31" s="297">
        <f>'PAM  AVANCE 2026 -1'!O77</f>
        <v>0</v>
      </c>
      <c r="K31" s="297">
        <f>'PAM  AVANCE 2026-2 '!T77</f>
        <v>0</v>
      </c>
      <c r="L31" s="297">
        <f>'PAM  AVANCE 2027 -1'!O77</f>
        <v>0</v>
      </c>
      <c r="M31" s="297">
        <f>'PAM  AVANCE 2027-2'!T77</f>
        <v>0</v>
      </c>
    </row>
    <row r="32" spans="2:13" ht="15.75" customHeight="1">
      <c r="C32" s="73"/>
    </row>
    <row r="33" spans="2:21" ht="15.75" customHeight="1">
      <c r="C33" s="73"/>
    </row>
    <row r="34" spans="2:21" ht="36" customHeight="1">
      <c r="C34" s="73"/>
    </row>
    <row r="35" spans="2:21" ht="20.25" customHeight="1">
      <c r="C35" s="73"/>
    </row>
    <row r="36" spans="2:21" ht="15.75" customHeight="1">
      <c r="C36" s="73"/>
    </row>
    <row r="37" spans="2:21" ht="15.75" customHeight="1">
      <c r="C37" s="73"/>
    </row>
    <row r="38" spans="2:21" ht="40.5" customHeight="1">
      <c r="B38" s="1004" t="s">
        <v>61</v>
      </c>
      <c r="C38" s="376"/>
      <c r="D38" s="76" t="s">
        <v>54</v>
      </c>
      <c r="E38" s="76" t="s">
        <v>56</v>
      </c>
      <c r="F38" s="77" t="s">
        <v>260</v>
      </c>
      <c r="G38" s="77" t="s">
        <v>261</v>
      </c>
      <c r="H38" s="77" t="s">
        <v>262</v>
      </c>
      <c r="I38" s="77" t="s">
        <v>263</v>
      </c>
      <c r="J38" s="77" t="s">
        <v>264</v>
      </c>
      <c r="K38" s="77" t="s">
        <v>265</v>
      </c>
      <c r="L38" s="77" t="s">
        <v>266</v>
      </c>
      <c r="M38" s="77" t="s">
        <v>267</v>
      </c>
    </row>
    <row r="39" spans="2:21" ht="15.75" customHeight="1">
      <c r="B39" s="1005" t="s">
        <v>62</v>
      </c>
      <c r="C39" s="462"/>
      <c r="D39" s="86">
        <v>0.3</v>
      </c>
      <c r="E39" s="294" t="s">
        <v>57</v>
      </c>
      <c r="F39" s="87">
        <f>'PAM  AVANCE 2024 -1'!O95</f>
        <v>0</v>
      </c>
      <c r="G39" s="86">
        <f>'PAM  AVANCE 2024-2'!T97</f>
        <v>0</v>
      </c>
      <c r="H39" s="86">
        <f>'PAM  AVANCE 2025 -1'!O95</f>
        <v>6.028571428571429E-2</v>
      </c>
      <c r="I39" s="86">
        <f>'PAM  AVANCE 2025-2 '!T95</f>
        <v>0</v>
      </c>
      <c r="J39" s="86">
        <f>'PAM  AVANCE 2026 -1'!O95</f>
        <v>0</v>
      </c>
      <c r="K39" s="86">
        <f>'PAM  AVANCE 2026-2 '!T95</f>
        <v>0</v>
      </c>
      <c r="L39" s="86">
        <f>'PAM  AVANCE 2027 -1'!O95</f>
        <v>0</v>
      </c>
      <c r="M39" s="86">
        <f>'PAM  AVANCE 2027-2'!T95</f>
        <v>0</v>
      </c>
    </row>
    <row r="40" spans="2:21" ht="15.75" customHeight="1">
      <c r="C40" s="73"/>
    </row>
    <row r="41" spans="2:21" ht="15.75" customHeight="1">
      <c r="C41" s="73"/>
    </row>
    <row r="42" spans="2:21" ht="15.75" customHeight="1">
      <c r="C42" s="73"/>
    </row>
    <row r="43" spans="2:21" ht="15.75" customHeight="1">
      <c r="C43" s="73"/>
    </row>
    <row r="44" spans="2:21" ht="15.75" customHeight="1">
      <c r="C44" s="73"/>
    </row>
    <row r="45" spans="2:21" ht="15.75" customHeight="1">
      <c r="C45" s="73"/>
      <c r="U45" s="88"/>
    </row>
    <row r="46" spans="2:21" ht="15.75" customHeight="1">
      <c r="C46" s="73"/>
    </row>
    <row r="47" spans="2:21" ht="36" customHeight="1">
      <c r="C47" s="73"/>
    </row>
    <row r="48" spans="2:21" ht="15.75" customHeight="1">
      <c r="C48" s="73"/>
    </row>
    <row r="49" spans="2:13" ht="15.75" customHeight="1">
      <c r="C49" s="73"/>
    </row>
    <row r="50" spans="2:13" ht="15.75" customHeight="1">
      <c r="C50" s="73"/>
    </row>
    <row r="51" spans="2:13" ht="48" customHeight="1">
      <c r="B51" s="1004" t="s">
        <v>63</v>
      </c>
      <c r="C51" s="376"/>
      <c r="D51" s="89" t="s">
        <v>54</v>
      </c>
      <c r="E51" s="76" t="s">
        <v>56</v>
      </c>
      <c r="F51" s="77" t="s">
        <v>260</v>
      </c>
      <c r="G51" s="77" t="s">
        <v>261</v>
      </c>
      <c r="H51" s="77" t="s">
        <v>262</v>
      </c>
      <c r="I51" s="77" t="s">
        <v>263</v>
      </c>
      <c r="J51" s="77" t="s">
        <v>264</v>
      </c>
      <c r="K51" s="77" t="s">
        <v>265</v>
      </c>
      <c r="L51" s="77" t="s">
        <v>266</v>
      </c>
      <c r="M51" s="77" t="s">
        <v>267</v>
      </c>
    </row>
    <row r="52" spans="2:13" ht="15.75" customHeight="1">
      <c r="B52" s="1005" t="s">
        <v>62</v>
      </c>
      <c r="C52" s="462"/>
      <c r="D52" s="86">
        <v>0.15</v>
      </c>
      <c r="E52" s="294" t="s">
        <v>57</v>
      </c>
      <c r="F52" s="86">
        <f>'PAM  AVANCE 2024 -1'!O102</f>
        <v>0</v>
      </c>
      <c r="G52" s="90">
        <f>'PAM  AVANCE 2024-2'!T104</f>
        <v>0</v>
      </c>
      <c r="H52" s="86">
        <f>'PAM  AVANCE 2025 -1'!O102</f>
        <v>7.4999999999999997E-2</v>
      </c>
      <c r="I52" s="90">
        <f>'PAM  AVANCE 2025-2 '!T102</f>
        <v>0</v>
      </c>
      <c r="J52" s="86">
        <f>'PAM  AVANCE 2026 -1'!O102</f>
        <v>0</v>
      </c>
      <c r="K52" s="90">
        <f>'PAM  AVANCE 2026-2 '!T102</f>
        <v>0</v>
      </c>
      <c r="L52" s="86">
        <f>'PAM  AVANCE 2027 -1'!O102</f>
        <v>0</v>
      </c>
      <c r="M52" s="90">
        <f>'PAM  AVANCE 2027-2'!T102</f>
        <v>0</v>
      </c>
    </row>
    <row r="53" spans="2:13" ht="15.75" customHeight="1">
      <c r="C53" s="73"/>
    </row>
    <row r="54" spans="2:13" ht="15.75" customHeight="1">
      <c r="C54" s="73"/>
    </row>
    <row r="55" spans="2:13" ht="15.75" customHeight="1">
      <c r="C55" s="73"/>
    </row>
    <row r="56" spans="2:13" ht="15.75" customHeight="1">
      <c r="C56" s="73"/>
    </row>
    <row r="57" spans="2:13" ht="15.75" customHeight="1">
      <c r="C57" s="73"/>
    </row>
    <row r="58" spans="2:13" ht="15.75" customHeight="1">
      <c r="C58" s="73"/>
    </row>
    <row r="59" spans="2:13" ht="15.75" customHeight="1">
      <c r="C59" s="73"/>
    </row>
    <row r="60" spans="2:13" ht="15.75" customHeight="1">
      <c r="C60" s="73"/>
    </row>
    <row r="61" spans="2:13" ht="15.75" customHeight="1">
      <c r="C61" s="73"/>
    </row>
    <row r="62" spans="2:13" ht="15.75" customHeight="1">
      <c r="C62" s="73"/>
    </row>
    <row r="63" spans="2:13" ht="15.75" customHeight="1">
      <c r="C63" s="73"/>
    </row>
    <row r="64" spans="2:13" ht="15.75" customHeight="1">
      <c r="C64" s="73"/>
    </row>
    <row r="65" spans="3:3" ht="15.75" customHeight="1">
      <c r="C65" s="73"/>
    </row>
    <row r="66" spans="3:3" ht="15.75" customHeight="1">
      <c r="C66" s="73"/>
    </row>
    <row r="67" spans="3:3" ht="15.75" customHeight="1">
      <c r="C67" s="73"/>
    </row>
    <row r="68" spans="3:3" ht="15.75" customHeight="1">
      <c r="C68" s="73"/>
    </row>
    <row r="69" spans="3:3" ht="15.75" customHeight="1">
      <c r="C69" s="73"/>
    </row>
    <row r="70" spans="3:3" ht="15.75" customHeight="1">
      <c r="C70" s="73"/>
    </row>
    <row r="71" spans="3:3" ht="15.75" customHeight="1">
      <c r="C71" s="73"/>
    </row>
    <row r="72" spans="3:3" ht="15.75" customHeight="1">
      <c r="C72" s="73"/>
    </row>
    <row r="73" spans="3:3" ht="15.75" customHeight="1">
      <c r="C73" s="73"/>
    </row>
    <row r="74" spans="3:3" ht="15.75" customHeight="1">
      <c r="C74" s="73"/>
    </row>
    <row r="75" spans="3:3" ht="15.75" customHeight="1">
      <c r="C75" s="73"/>
    </row>
    <row r="76" spans="3:3" ht="15.75" customHeight="1">
      <c r="C76" s="73"/>
    </row>
    <row r="77" spans="3:3" ht="15.75" customHeight="1">
      <c r="C77" s="73"/>
    </row>
    <row r="78" spans="3:3" ht="15.75" customHeight="1">
      <c r="C78" s="73"/>
    </row>
    <row r="79" spans="3:3" ht="15.75" customHeight="1">
      <c r="C79" s="73"/>
    </row>
    <row r="80" spans="3:3" ht="15.75" customHeight="1">
      <c r="C80" s="73"/>
    </row>
    <row r="81" spans="3:3" ht="15.75" customHeight="1">
      <c r="C81" s="73"/>
    </row>
    <row r="82" spans="3:3" ht="15.75" customHeight="1">
      <c r="C82" s="73"/>
    </row>
    <row r="83" spans="3:3" ht="15.75" customHeight="1">
      <c r="C83" s="73"/>
    </row>
    <row r="84" spans="3:3" ht="15.75" customHeight="1">
      <c r="C84" s="73"/>
    </row>
    <row r="85" spans="3:3" ht="15.75" customHeight="1">
      <c r="C85" s="73"/>
    </row>
    <row r="86" spans="3:3" ht="15.75" customHeight="1">
      <c r="C86" s="73"/>
    </row>
    <row r="87" spans="3:3" ht="15.75" customHeight="1">
      <c r="C87" s="73"/>
    </row>
    <row r="88" spans="3:3" ht="15.75" customHeight="1">
      <c r="C88" s="73"/>
    </row>
    <row r="89" spans="3:3" ht="15.75" customHeight="1">
      <c r="C89" s="73"/>
    </row>
    <row r="90" spans="3:3" ht="15.75" customHeight="1">
      <c r="C90" s="73"/>
    </row>
    <row r="91" spans="3:3" ht="15.75" customHeight="1">
      <c r="C91" s="73"/>
    </row>
    <row r="92" spans="3:3" ht="15.75" customHeight="1">
      <c r="C92" s="73"/>
    </row>
    <row r="93" spans="3:3" ht="15.75" customHeight="1">
      <c r="C93" s="73"/>
    </row>
    <row r="94" spans="3:3" ht="15.75" customHeight="1">
      <c r="C94" s="73"/>
    </row>
    <row r="95" spans="3:3" ht="15.75" customHeight="1">
      <c r="C95" s="73"/>
    </row>
    <row r="96" spans="3:3" ht="15.75" customHeight="1">
      <c r="C96" s="73"/>
    </row>
    <row r="97" spans="3:3" ht="15.75" customHeight="1">
      <c r="C97" s="73"/>
    </row>
    <row r="98" spans="3:3" ht="15.75" customHeight="1">
      <c r="C98" s="73"/>
    </row>
    <row r="99" spans="3:3" ht="15.75" customHeight="1">
      <c r="C99" s="73"/>
    </row>
    <row r="100" spans="3:3" ht="15.75" customHeight="1">
      <c r="C100" s="73"/>
    </row>
    <row r="101" spans="3:3" ht="15.75" customHeight="1">
      <c r="C101" s="73"/>
    </row>
    <row r="102" spans="3:3" ht="15.75" customHeight="1">
      <c r="C102" s="73"/>
    </row>
    <row r="103" spans="3:3" ht="15.75" customHeight="1">
      <c r="C103" s="73"/>
    </row>
    <row r="104" spans="3:3" ht="15.75" customHeight="1">
      <c r="C104" s="73"/>
    </row>
    <row r="105" spans="3:3" ht="15.75" customHeight="1">
      <c r="C105" s="73"/>
    </row>
    <row r="106" spans="3:3" ht="15.75" customHeight="1">
      <c r="C106" s="73"/>
    </row>
    <row r="107" spans="3:3" ht="15.75" customHeight="1">
      <c r="C107" s="73"/>
    </row>
    <row r="108" spans="3:3" ht="15.75" customHeight="1">
      <c r="C108" s="73"/>
    </row>
    <row r="109" spans="3:3" ht="15.75" customHeight="1">
      <c r="C109" s="73"/>
    </row>
    <row r="110" spans="3:3" ht="15.75" customHeight="1">
      <c r="C110" s="73"/>
    </row>
    <row r="111" spans="3:3" ht="15.75" customHeight="1">
      <c r="C111" s="73"/>
    </row>
    <row r="112" spans="3:3" ht="15.75" customHeight="1">
      <c r="C112" s="73"/>
    </row>
    <row r="113" spans="3:3" ht="15.75" customHeight="1">
      <c r="C113" s="73"/>
    </row>
    <row r="114" spans="3:3" ht="15.75" customHeight="1">
      <c r="C114" s="73"/>
    </row>
    <row r="115" spans="3:3" ht="15.75" customHeight="1">
      <c r="C115" s="73"/>
    </row>
    <row r="116" spans="3:3" ht="15.75" customHeight="1">
      <c r="C116" s="73"/>
    </row>
    <row r="117" spans="3:3" ht="15.75" customHeight="1">
      <c r="C117" s="73"/>
    </row>
    <row r="118" spans="3:3" ht="15.75" customHeight="1">
      <c r="C118" s="73"/>
    </row>
    <row r="119" spans="3:3" ht="15.75" customHeight="1">
      <c r="C119" s="73"/>
    </row>
    <row r="120" spans="3:3" ht="15.75" customHeight="1">
      <c r="C120" s="73"/>
    </row>
    <row r="121" spans="3:3" ht="15.75" customHeight="1">
      <c r="C121" s="73"/>
    </row>
    <row r="122" spans="3:3" ht="15.75" customHeight="1">
      <c r="C122" s="73"/>
    </row>
    <row r="123" spans="3:3" ht="15.75" customHeight="1">
      <c r="C123" s="73"/>
    </row>
    <row r="124" spans="3:3" ht="15.75" customHeight="1">
      <c r="C124" s="73"/>
    </row>
    <row r="125" spans="3:3" ht="15.75" customHeight="1">
      <c r="C125" s="73"/>
    </row>
    <row r="126" spans="3:3" ht="15.75" customHeight="1">
      <c r="C126" s="73"/>
    </row>
    <row r="127" spans="3:3" ht="15.75" customHeight="1">
      <c r="C127" s="73"/>
    </row>
    <row r="128" spans="3:3" ht="15.75" customHeight="1">
      <c r="C128" s="73"/>
    </row>
    <row r="129" spans="3:3" ht="15.75" customHeight="1">
      <c r="C129" s="73"/>
    </row>
    <row r="130" spans="3:3" ht="15.75" customHeight="1">
      <c r="C130" s="73"/>
    </row>
    <row r="131" spans="3:3" ht="15.75" customHeight="1">
      <c r="C131" s="73"/>
    </row>
    <row r="132" spans="3:3" ht="15.75" customHeight="1">
      <c r="C132" s="73"/>
    </row>
    <row r="133" spans="3:3" ht="15.75" customHeight="1">
      <c r="C133" s="73"/>
    </row>
    <row r="134" spans="3:3" ht="15.75" customHeight="1">
      <c r="C134" s="73"/>
    </row>
    <row r="135" spans="3:3" ht="15.75" customHeight="1">
      <c r="C135" s="73"/>
    </row>
    <row r="136" spans="3:3" ht="15.75" customHeight="1">
      <c r="C136" s="73"/>
    </row>
    <row r="137" spans="3:3" ht="15.75" customHeight="1">
      <c r="C137" s="73"/>
    </row>
    <row r="138" spans="3:3" ht="15.75" customHeight="1">
      <c r="C138" s="73"/>
    </row>
    <row r="139" spans="3:3" ht="15.75" customHeight="1">
      <c r="C139" s="73"/>
    </row>
    <row r="140" spans="3:3" ht="15.75" customHeight="1">
      <c r="C140" s="73"/>
    </row>
    <row r="141" spans="3:3" ht="15.75" customHeight="1">
      <c r="C141" s="73"/>
    </row>
    <row r="142" spans="3:3" ht="15.75" customHeight="1">
      <c r="C142" s="73"/>
    </row>
    <row r="143" spans="3:3" ht="15.75" customHeight="1">
      <c r="C143" s="73"/>
    </row>
    <row r="144" spans="3:3" ht="15.75" customHeight="1">
      <c r="C144" s="73"/>
    </row>
    <row r="145" spans="3:3" ht="15.75" customHeight="1">
      <c r="C145" s="73"/>
    </row>
    <row r="146" spans="3:3" ht="15.75" customHeight="1">
      <c r="C146" s="73"/>
    </row>
    <row r="147" spans="3:3" ht="15.75" customHeight="1">
      <c r="C147" s="73"/>
    </row>
    <row r="148" spans="3:3" ht="15.75" customHeight="1">
      <c r="C148" s="73"/>
    </row>
    <row r="149" spans="3:3" ht="15.75" customHeight="1">
      <c r="C149" s="73"/>
    </row>
    <row r="150" spans="3:3" ht="15.75" customHeight="1">
      <c r="C150" s="73"/>
    </row>
    <row r="151" spans="3:3" ht="15.75" customHeight="1">
      <c r="C151" s="73"/>
    </row>
    <row r="152" spans="3:3" ht="15.75" customHeight="1">
      <c r="C152" s="73"/>
    </row>
    <row r="153" spans="3:3" ht="15.75" customHeight="1">
      <c r="C153" s="73"/>
    </row>
    <row r="154" spans="3:3" ht="15.75" customHeight="1">
      <c r="C154" s="73"/>
    </row>
    <row r="155" spans="3:3" ht="15.75" customHeight="1">
      <c r="C155" s="73"/>
    </row>
    <row r="156" spans="3:3" ht="15.75" customHeight="1">
      <c r="C156" s="73"/>
    </row>
    <row r="157" spans="3:3" ht="15.75" customHeight="1">
      <c r="C157" s="73"/>
    </row>
    <row r="158" spans="3:3" ht="15.75" customHeight="1">
      <c r="C158" s="73"/>
    </row>
    <row r="159" spans="3:3" ht="15.75" customHeight="1">
      <c r="C159" s="73"/>
    </row>
    <row r="160" spans="3:3" ht="15.75" customHeight="1">
      <c r="C160" s="73"/>
    </row>
    <row r="161" spans="3:3" ht="15.75" customHeight="1">
      <c r="C161" s="73"/>
    </row>
    <row r="162" spans="3:3" ht="15.75" customHeight="1">
      <c r="C162" s="73"/>
    </row>
    <row r="163" spans="3:3" ht="15.75" customHeight="1">
      <c r="C163" s="73"/>
    </row>
    <row r="164" spans="3:3" ht="15.75" customHeight="1">
      <c r="C164" s="73"/>
    </row>
    <row r="165" spans="3:3" ht="15.75" customHeight="1">
      <c r="C165" s="73"/>
    </row>
    <row r="166" spans="3:3" ht="15.75" customHeight="1">
      <c r="C166" s="73"/>
    </row>
    <row r="167" spans="3:3" ht="15.75" customHeight="1">
      <c r="C167" s="73"/>
    </row>
    <row r="168" spans="3:3" ht="15.75" customHeight="1">
      <c r="C168" s="73"/>
    </row>
    <row r="169" spans="3:3" ht="15.75" customHeight="1">
      <c r="C169" s="73"/>
    </row>
    <row r="170" spans="3:3" ht="15.75" customHeight="1">
      <c r="C170" s="73"/>
    </row>
    <row r="171" spans="3:3" ht="15.75" customHeight="1">
      <c r="C171" s="73"/>
    </row>
    <row r="172" spans="3:3" ht="15.75" customHeight="1">
      <c r="C172" s="73"/>
    </row>
    <row r="173" spans="3:3" ht="15.75" customHeight="1">
      <c r="C173" s="73"/>
    </row>
    <row r="174" spans="3:3" ht="15.75" customHeight="1">
      <c r="C174" s="73"/>
    </row>
    <row r="175" spans="3:3" ht="15.75" customHeight="1">
      <c r="C175" s="73"/>
    </row>
    <row r="176" spans="3:3" ht="15.75" customHeight="1">
      <c r="C176" s="73"/>
    </row>
    <row r="177" spans="3:3" ht="15.75" customHeight="1">
      <c r="C177" s="73"/>
    </row>
    <row r="178" spans="3:3" ht="15.75" customHeight="1">
      <c r="C178" s="73"/>
    </row>
    <row r="179" spans="3:3" ht="15.75" customHeight="1">
      <c r="C179" s="73"/>
    </row>
    <row r="180" spans="3:3" ht="15.75" customHeight="1">
      <c r="C180" s="73"/>
    </row>
    <row r="181" spans="3:3" ht="15.75" customHeight="1">
      <c r="C181" s="73"/>
    </row>
    <row r="182" spans="3:3" ht="15.75" customHeight="1">
      <c r="C182" s="73"/>
    </row>
    <row r="183" spans="3:3" ht="15.75" customHeight="1">
      <c r="C183" s="73"/>
    </row>
    <row r="184" spans="3:3" ht="15.75" customHeight="1">
      <c r="C184" s="73"/>
    </row>
    <row r="185" spans="3:3" ht="15.75" customHeight="1">
      <c r="C185" s="73"/>
    </row>
    <row r="186" spans="3:3" ht="15.75" customHeight="1">
      <c r="C186" s="73"/>
    </row>
    <row r="187" spans="3:3" ht="15.75" customHeight="1">
      <c r="C187" s="73"/>
    </row>
    <row r="188" spans="3:3" ht="15.75" customHeight="1">
      <c r="C188" s="73"/>
    </row>
    <row r="189" spans="3:3" ht="15.75" customHeight="1">
      <c r="C189" s="73"/>
    </row>
    <row r="190" spans="3:3" ht="15.75" customHeight="1">
      <c r="C190" s="73"/>
    </row>
    <row r="191" spans="3:3" ht="15.75" customHeight="1">
      <c r="C191" s="73"/>
    </row>
    <row r="192" spans="3:3" ht="15.75" customHeight="1">
      <c r="C192" s="73"/>
    </row>
    <row r="193" spans="3:3" ht="15.75" customHeight="1">
      <c r="C193" s="73"/>
    </row>
    <row r="194" spans="3:3" ht="15.75" customHeight="1">
      <c r="C194" s="73"/>
    </row>
    <row r="195" spans="3:3" ht="15.75" customHeight="1">
      <c r="C195" s="73"/>
    </row>
    <row r="196" spans="3:3" ht="15.75" customHeight="1">
      <c r="C196" s="73"/>
    </row>
    <row r="197" spans="3:3" ht="15.75" customHeight="1">
      <c r="C197" s="73"/>
    </row>
    <row r="198" spans="3:3" ht="15.75" customHeight="1">
      <c r="C198" s="73"/>
    </row>
    <row r="199" spans="3:3" ht="15.75" customHeight="1">
      <c r="C199" s="73"/>
    </row>
    <row r="200" spans="3:3" ht="15.75" customHeight="1">
      <c r="C200" s="73"/>
    </row>
    <row r="201" spans="3:3" ht="15.75" customHeight="1">
      <c r="C201" s="73"/>
    </row>
    <row r="202" spans="3:3" ht="15.75" customHeight="1">
      <c r="C202" s="73"/>
    </row>
    <row r="203" spans="3:3" ht="15.75" customHeight="1">
      <c r="C203" s="73"/>
    </row>
    <row r="204" spans="3:3" ht="15.75" customHeight="1">
      <c r="C204" s="73"/>
    </row>
    <row r="205" spans="3:3" ht="15.75" customHeight="1">
      <c r="C205" s="73"/>
    </row>
    <row r="206" spans="3:3" ht="15.75" customHeight="1">
      <c r="C206" s="73"/>
    </row>
    <row r="207" spans="3:3" ht="15.75" customHeight="1">
      <c r="C207" s="73"/>
    </row>
    <row r="208" spans="3:3" ht="15.75" customHeight="1">
      <c r="C208" s="73"/>
    </row>
    <row r="209" spans="3:3" ht="15.75" customHeight="1">
      <c r="C209" s="73"/>
    </row>
    <row r="210" spans="3:3" ht="15.75" customHeight="1">
      <c r="C210" s="73"/>
    </row>
    <row r="211" spans="3:3" ht="15.75" customHeight="1">
      <c r="C211" s="73"/>
    </row>
    <row r="212" spans="3:3" ht="15.75" customHeight="1">
      <c r="C212" s="73"/>
    </row>
    <row r="213" spans="3:3" ht="15.75" customHeight="1">
      <c r="C213" s="73"/>
    </row>
    <row r="214" spans="3:3" ht="15.75" customHeight="1">
      <c r="C214" s="73"/>
    </row>
    <row r="215" spans="3:3" ht="15.75" customHeight="1">
      <c r="C215" s="73"/>
    </row>
    <row r="216" spans="3:3" ht="15.75" customHeight="1">
      <c r="C216" s="73"/>
    </row>
    <row r="217" spans="3:3" ht="15.75" customHeight="1">
      <c r="C217" s="73"/>
    </row>
    <row r="218" spans="3:3" ht="15.75" customHeight="1">
      <c r="C218" s="73"/>
    </row>
    <row r="219" spans="3:3" ht="15.75" customHeight="1">
      <c r="C219" s="73"/>
    </row>
    <row r="220" spans="3:3" ht="15.75" customHeight="1">
      <c r="C220" s="73"/>
    </row>
    <row r="221" spans="3:3" ht="15.75" customHeight="1">
      <c r="C221" s="73"/>
    </row>
    <row r="222" spans="3:3" ht="15.75" customHeight="1">
      <c r="C222" s="73"/>
    </row>
    <row r="223" spans="3:3" ht="15.75" customHeight="1">
      <c r="C223" s="73"/>
    </row>
    <row r="224" spans="3:3" ht="15.75" customHeight="1">
      <c r="C224" s="73"/>
    </row>
    <row r="225" spans="3:3" ht="15.75" customHeight="1">
      <c r="C225" s="73"/>
    </row>
    <row r="226" spans="3:3" ht="15.75" customHeight="1">
      <c r="C226" s="73"/>
    </row>
    <row r="227" spans="3:3" ht="15.75" customHeight="1">
      <c r="C227" s="73"/>
    </row>
    <row r="228" spans="3:3" ht="15.75" customHeight="1">
      <c r="C228" s="73"/>
    </row>
    <row r="229" spans="3:3" ht="15.75" customHeight="1">
      <c r="C229" s="73"/>
    </row>
    <row r="230" spans="3:3" ht="15.75" customHeight="1">
      <c r="C230" s="73"/>
    </row>
    <row r="231" spans="3:3" ht="15.75" customHeight="1">
      <c r="C231" s="73"/>
    </row>
    <row r="232" spans="3:3" ht="15.75" customHeight="1">
      <c r="C232" s="73"/>
    </row>
    <row r="233" spans="3:3" ht="15.75" customHeight="1">
      <c r="C233" s="73"/>
    </row>
    <row r="234" spans="3:3" ht="15.75" customHeight="1">
      <c r="C234" s="73"/>
    </row>
    <row r="235" spans="3:3" ht="15.75" customHeight="1">
      <c r="C235" s="73"/>
    </row>
    <row r="236" spans="3:3" ht="15.75" customHeight="1">
      <c r="C236" s="73"/>
    </row>
    <row r="237" spans="3:3" ht="15.75" customHeight="1">
      <c r="C237" s="73"/>
    </row>
    <row r="238" spans="3:3" ht="15.75" customHeight="1">
      <c r="C238" s="73"/>
    </row>
    <row r="239" spans="3:3" ht="15.75" customHeight="1">
      <c r="C239" s="73"/>
    </row>
    <row r="240" spans="3:3" ht="15.75" customHeight="1">
      <c r="C240" s="73"/>
    </row>
    <row r="241" spans="3:3" ht="15.75" customHeight="1">
      <c r="C241" s="73"/>
    </row>
    <row r="242" spans="3:3" ht="15.75" customHeight="1">
      <c r="C242" s="73"/>
    </row>
    <row r="243" spans="3:3" ht="15.75" customHeight="1">
      <c r="C243" s="73"/>
    </row>
    <row r="244" spans="3:3" ht="15.75" customHeight="1">
      <c r="C244" s="73"/>
    </row>
    <row r="245" spans="3:3" ht="15.75" customHeight="1">
      <c r="C245" s="73"/>
    </row>
    <row r="246" spans="3:3" ht="15.75" customHeight="1">
      <c r="C246" s="73"/>
    </row>
    <row r="247" spans="3:3" ht="15.75" customHeight="1">
      <c r="C247" s="73"/>
    </row>
    <row r="248" spans="3:3" ht="15.75" customHeight="1">
      <c r="C248" s="73"/>
    </row>
    <row r="249" spans="3:3" ht="15.75" customHeight="1">
      <c r="C249" s="73"/>
    </row>
    <row r="250" spans="3:3" ht="15.75" customHeight="1">
      <c r="C250" s="73"/>
    </row>
    <row r="251" spans="3:3" ht="15.75" customHeight="1">
      <c r="C251" s="73"/>
    </row>
    <row r="252" spans="3:3" ht="15.75" customHeight="1">
      <c r="C252" s="73"/>
    </row>
    <row r="253" spans="3:3" ht="15.75" customHeight="1">
      <c r="C253" s="73"/>
    </row>
    <row r="254" spans="3:3" ht="15.75" customHeight="1">
      <c r="C254" s="73"/>
    </row>
    <row r="255" spans="3:3" ht="15.75" customHeight="1">
      <c r="C255" s="73"/>
    </row>
    <row r="256" spans="3:3" ht="15.75" customHeight="1">
      <c r="C256" s="73"/>
    </row>
    <row r="257" spans="3:3" ht="15.75" customHeight="1">
      <c r="C257" s="73"/>
    </row>
    <row r="258" spans="3:3" ht="15.75" customHeight="1">
      <c r="C258" s="73"/>
    </row>
    <row r="259" spans="3:3" ht="15.75" customHeight="1">
      <c r="C259" s="73"/>
    </row>
    <row r="260" spans="3:3" ht="15.75" customHeight="1">
      <c r="C260" s="73"/>
    </row>
    <row r="261" spans="3:3" ht="15.75" customHeight="1">
      <c r="C261" s="73"/>
    </row>
    <row r="262" spans="3:3" ht="15.75" customHeight="1">
      <c r="C262" s="73"/>
    </row>
    <row r="263" spans="3:3" ht="15.75" customHeight="1">
      <c r="C263" s="73"/>
    </row>
    <row r="264" spans="3:3" ht="15.75" customHeight="1">
      <c r="C264" s="73"/>
    </row>
    <row r="265" spans="3:3" ht="15.75" customHeight="1">
      <c r="C265" s="73"/>
    </row>
    <row r="266" spans="3:3" ht="15.75" customHeight="1">
      <c r="C266" s="73"/>
    </row>
    <row r="267" spans="3:3" ht="15.75" customHeight="1">
      <c r="C267" s="73"/>
    </row>
    <row r="268" spans="3:3" ht="15.75" customHeight="1">
      <c r="C268" s="73"/>
    </row>
    <row r="269" spans="3:3" ht="15.75" customHeight="1">
      <c r="C269" s="73"/>
    </row>
    <row r="270" spans="3:3" ht="15.75" customHeight="1">
      <c r="C270" s="73"/>
    </row>
    <row r="271" spans="3:3" ht="15.75" customHeight="1">
      <c r="C271" s="73"/>
    </row>
    <row r="272" spans="3:3" ht="15.75" customHeight="1">
      <c r="C272" s="73"/>
    </row>
    <row r="273" spans="3:3" ht="15.75" customHeight="1">
      <c r="C273" s="73"/>
    </row>
    <row r="274" spans="3:3" ht="15.75" customHeight="1">
      <c r="C274" s="73"/>
    </row>
    <row r="275" spans="3:3" ht="15.75" customHeight="1">
      <c r="C275" s="73"/>
    </row>
    <row r="276" spans="3:3" ht="15.75" customHeight="1">
      <c r="C276" s="73"/>
    </row>
    <row r="277" spans="3:3" ht="15.75" customHeight="1">
      <c r="C277" s="73"/>
    </row>
    <row r="278" spans="3:3" ht="15.75" customHeight="1">
      <c r="C278" s="73"/>
    </row>
    <row r="279" spans="3:3" ht="15.75" customHeight="1">
      <c r="C279" s="73"/>
    </row>
    <row r="280" spans="3:3" ht="15.75" customHeight="1">
      <c r="C280" s="73"/>
    </row>
    <row r="281" spans="3:3" ht="15.75" customHeight="1">
      <c r="C281" s="73"/>
    </row>
    <row r="282" spans="3:3" ht="15.75" customHeight="1">
      <c r="C282" s="73"/>
    </row>
    <row r="283" spans="3:3" ht="15.75" customHeight="1">
      <c r="C283" s="73"/>
    </row>
    <row r="284" spans="3:3" ht="15.75" customHeight="1">
      <c r="C284" s="73"/>
    </row>
    <row r="285" spans="3:3" ht="15.75" customHeight="1">
      <c r="C285" s="73"/>
    </row>
    <row r="286" spans="3:3" ht="15.75" customHeight="1">
      <c r="C286" s="73"/>
    </row>
    <row r="287" spans="3:3" ht="15.75" customHeight="1">
      <c r="C287" s="73"/>
    </row>
    <row r="288" spans="3:3" ht="15.75" customHeight="1">
      <c r="C288" s="73"/>
    </row>
    <row r="289" spans="3:3" ht="15.75" customHeight="1">
      <c r="C289" s="73"/>
    </row>
    <row r="290" spans="3:3" ht="15.75" customHeight="1">
      <c r="C290" s="73"/>
    </row>
    <row r="291" spans="3:3" ht="15.75" customHeight="1">
      <c r="C291" s="73"/>
    </row>
    <row r="292" spans="3:3" ht="15.75" customHeight="1">
      <c r="C292" s="73"/>
    </row>
    <row r="293" spans="3:3" ht="15.75" customHeight="1">
      <c r="C293" s="73"/>
    </row>
    <row r="294" spans="3:3" ht="15.75" customHeight="1">
      <c r="C294" s="73"/>
    </row>
    <row r="295" spans="3:3" ht="15.75" customHeight="1">
      <c r="C295" s="73"/>
    </row>
    <row r="296" spans="3:3" ht="15.75" customHeight="1">
      <c r="C296" s="73"/>
    </row>
    <row r="297" spans="3:3" ht="15.75" customHeight="1">
      <c r="C297" s="73"/>
    </row>
    <row r="298" spans="3:3" ht="15.75" customHeight="1">
      <c r="C298" s="73"/>
    </row>
    <row r="299" spans="3:3" ht="15.75" customHeight="1">
      <c r="C299" s="73"/>
    </row>
    <row r="300" spans="3:3" ht="15.75" customHeight="1">
      <c r="C300" s="73"/>
    </row>
    <row r="301" spans="3:3" ht="15.75" customHeight="1">
      <c r="C301" s="73"/>
    </row>
    <row r="302" spans="3:3" ht="15.75" customHeight="1">
      <c r="C302" s="73"/>
    </row>
    <row r="303" spans="3:3" ht="15.75" customHeight="1">
      <c r="C303" s="73"/>
    </row>
    <row r="304" spans="3:3" ht="15.75" customHeight="1">
      <c r="C304" s="73"/>
    </row>
    <row r="305" spans="3:3" ht="15.75" customHeight="1">
      <c r="C305" s="73"/>
    </row>
    <row r="306" spans="3:3" ht="15.75" customHeight="1">
      <c r="C306" s="73"/>
    </row>
    <row r="307" spans="3:3" ht="15.75" customHeight="1">
      <c r="C307" s="73"/>
    </row>
    <row r="308" spans="3:3" ht="15.75" customHeight="1">
      <c r="C308" s="73"/>
    </row>
    <row r="309" spans="3:3" ht="15.75" customHeight="1">
      <c r="C309" s="73"/>
    </row>
    <row r="310" spans="3:3" ht="15.75" customHeight="1">
      <c r="C310" s="73"/>
    </row>
    <row r="311" spans="3:3" ht="15.75" customHeight="1">
      <c r="C311" s="73"/>
    </row>
    <row r="312" spans="3:3" ht="15.75" customHeight="1">
      <c r="C312" s="73"/>
    </row>
    <row r="313" spans="3:3" ht="15.75" customHeight="1">
      <c r="C313" s="73"/>
    </row>
    <row r="314" spans="3:3" ht="15.75" customHeight="1">
      <c r="C314" s="73"/>
    </row>
    <row r="315" spans="3:3" ht="15.75" customHeight="1">
      <c r="C315" s="73"/>
    </row>
    <row r="316" spans="3:3" ht="15.75" customHeight="1">
      <c r="C316" s="73"/>
    </row>
    <row r="317" spans="3:3" ht="15.75" customHeight="1">
      <c r="C317" s="73"/>
    </row>
    <row r="318" spans="3:3" ht="15.75" customHeight="1">
      <c r="C318" s="73"/>
    </row>
    <row r="319" spans="3:3" ht="15.75" customHeight="1">
      <c r="C319" s="73"/>
    </row>
    <row r="320" spans="3:3" ht="15.75" customHeight="1">
      <c r="C320" s="73"/>
    </row>
    <row r="321" spans="3:3" ht="15.75" customHeight="1">
      <c r="C321" s="73"/>
    </row>
    <row r="322" spans="3:3" ht="15.75" customHeight="1">
      <c r="C322" s="73"/>
    </row>
    <row r="323" spans="3:3" ht="15.75" customHeight="1">
      <c r="C323" s="73"/>
    </row>
    <row r="324" spans="3:3" ht="15.75" customHeight="1">
      <c r="C324" s="73"/>
    </row>
    <row r="325" spans="3:3" ht="15.75" customHeight="1">
      <c r="C325" s="73"/>
    </row>
    <row r="326" spans="3:3" ht="15.75" customHeight="1">
      <c r="C326" s="73"/>
    </row>
    <row r="327" spans="3:3" ht="15.75" customHeight="1">
      <c r="C327" s="73"/>
    </row>
    <row r="328" spans="3:3" ht="15.75" customHeight="1">
      <c r="C328" s="73"/>
    </row>
    <row r="329" spans="3:3" ht="15.75" customHeight="1">
      <c r="C329" s="73"/>
    </row>
    <row r="330" spans="3:3" ht="15.75" customHeight="1">
      <c r="C330" s="73"/>
    </row>
    <row r="331" spans="3:3" ht="15.75" customHeight="1">
      <c r="C331" s="73"/>
    </row>
    <row r="332" spans="3:3" ht="15.75" customHeight="1">
      <c r="C332" s="73"/>
    </row>
    <row r="333" spans="3:3" ht="15.75" customHeight="1">
      <c r="C333" s="73"/>
    </row>
    <row r="334" spans="3:3" ht="15.75" customHeight="1">
      <c r="C334" s="73"/>
    </row>
    <row r="335" spans="3:3" ht="15.75" customHeight="1">
      <c r="C335" s="73"/>
    </row>
    <row r="336" spans="3:3" ht="15.75" customHeight="1">
      <c r="C336" s="73"/>
    </row>
    <row r="337" spans="3:3" ht="15.75" customHeight="1">
      <c r="C337" s="73"/>
    </row>
    <row r="338" spans="3:3" ht="15.75" customHeight="1">
      <c r="C338" s="73"/>
    </row>
    <row r="339" spans="3:3" ht="15.75" customHeight="1">
      <c r="C339" s="73"/>
    </row>
    <row r="340" spans="3:3" ht="15.75" customHeight="1">
      <c r="C340" s="73"/>
    </row>
    <row r="341" spans="3:3" ht="15.75" customHeight="1">
      <c r="C341" s="73"/>
    </row>
    <row r="342" spans="3:3" ht="15.75" customHeight="1">
      <c r="C342" s="73"/>
    </row>
    <row r="343" spans="3:3" ht="15.75" customHeight="1">
      <c r="C343" s="73"/>
    </row>
    <row r="344" spans="3:3" ht="15.75" customHeight="1">
      <c r="C344" s="73"/>
    </row>
    <row r="345" spans="3:3" ht="15.75" customHeight="1">
      <c r="C345" s="73"/>
    </row>
    <row r="346" spans="3:3" ht="15.75" customHeight="1">
      <c r="C346" s="73"/>
    </row>
    <row r="347" spans="3:3" ht="15.75" customHeight="1">
      <c r="C347" s="73"/>
    </row>
    <row r="348" spans="3:3" ht="15.75" customHeight="1">
      <c r="C348" s="73"/>
    </row>
    <row r="349" spans="3:3" ht="15.75" customHeight="1">
      <c r="C349" s="73"/>
    </row>
    <row r="350" spans="3:3" ht="15.75" customHeight="1">
      <c r="C350" s="73"/>
    </row>
    <row r="351" spans="3:3" ht="15.75" customHeight="1">
      <c r="C351" s="73"/>
    </row>
    <row r="352" spans="3:3" ht="15.75" customHeight="1">
      <c r="C352" s="73"/>
    </row>
    <row r="353" spans="3:3" ht="15.75" customHeight="1">
      <c r="C353" s="73"/>
    </row>
    <row r="354" spans="3:3" ht="15.75" customHeight="1">
      <c r="C354" s="73"/>
    </row>
    <row r="355" spans="3:3" ht="15.75" customHeight="1">
      <c r="C355" s="73"/>
    </row>
    <row r="356" spans="3:3" ht="15.75" customHeight="1">
      <c r="C356" s="73"/>
    </row>
    <row r="357" spans="3:3" ht="15.75" customHeight="1">
      <c r="C357" s="73"/>
    </row>
    <row r="358" spans="3:3" ht="15.75" customHeight="1">
      <c r="C358" s="73"/>
    </row>
    <row r="359" spans="3:3" ht="15.75" customHeight="1">
      <c r="C359" s="73"/>
    </row>
    <row r="360" spans="3:3" ht="15.75" customHeight="1">
      <c r="C360" s="73"/>
    </row>
    <row r="361" spans="3:3" ht="15.75" customHeight="1">
      <c r="C361" s="73"/>
    </row>
    <row r="362" spans="3:3" ht="15.75" customHeight="1">
      <c r="C362" s="73"/>
    </row>
    <row r="363" spans="3:3" ht="15.75" customHeight="1">
      <c r="C363" s="73"/>
    </row>
    <row r="364" spans="3:3" ht="15.75" customHeight="1">
      <c r="C364" s="73"/>
    </row>
    <row r="365" spans="3:3" ht="15.75" customHeight="1">
      <c r="C365" s="73"/>
    </row>
    <row r="366" spans="3:3" ht="15.75" customHeight="1">
      <c r="C366" s="73"/>
    </row>
    <row r="367" spans="3:3" ht="15.75" customHeight="1">
      <c r="C367" s="73"/>
    </row>
    <row r="368" spans="3:3" ht="15.75" customHeight="1">
      <c r="C368" s="73"/>
    </row>
    <row r="369" spans="3:3" ht="15.75" customHeight="1">
      <c r="C369" s="73"/>
    </row>
    <row r="370" spans="3:3" ht="15.75" customHeight="1">
      <c r="C370" s="73"/>
    </row>
    <row r="371" spans="3:3" ht="15.75" customHeight="1">
      <c r="C371" s="73"/>
    </row>
    <row r="372" spans="3:3" ht="15.75" customHeight="1">
      <c r="C372" s="73"/>
    </row>
    <row r="373" spans="3:3" ht="15.75" customHeight="1">
      <c r="C373" s="73"/>
    </row>
    <row r="374" spans="3:3" ht="15.75" customHeight="1">
      <c r="C374" s="73"/>
    </row>
    <row r="375" spans="3:3" ht="15.75" customHeight="1">
      <c r="C375" s="73"/>
    </row>
    <row r="376" spans="3:3" ht="15.75" customHeight="1">
      <c r="C376" s="73"/>
    </row>
    <row r="377" spans="3:3" ht="15.75" customHeight="1">
      <c r="C377" s="73"/>
    </row>
    <row r="378" spans="3:3" ht="15.75" customHeight="1">
      <c r="C378" s="73"/>
    </row>
    <row r="379" spans="3:3" ht="15.75" customHeight="1">
      <c r="C379" s="73"/>
    </row>
    <row r="380" spans="3:3" ht="15.75" customHeight="1">
      <c r="C380" s="73"/>
    </row>
    <row r="381" spans="3:3" ht="15.75" customHeight="1">
      <c r="C381" s="73"/>
    </row>
    <row r="382" spans="3:3" ht="15.75" customHeight="1">
      <c r="C382" s="73"/>
    </row>
    <row r="383" spans="3:3" ht="15.75" customHeight="1">
      <c r="C383" s="73"/>
    </row>
    <row r="384" spans="3:3" ht="15.75" customHeight="1">
      <c r="C384" s="73"/>
    </row>
    <row r="385" spans="3:3" ht="15.75" customHeight="1">
      <c r="C385" s="73"/>
    </row>
    <row r="386" spans="3:3" ht="15.75" customHeight="1">
      <c r="C386" s="73"/>
    </row>
    <row r="387" spans="3:3" ht="15.75" customHeight="1">
      <c r="C387" s="73"/>
    </row>
    <row r="388" spans="3:3" ht="15.75" customHeight="1">
      <c r="C388" s="73"/>
    </row>
    <row r="389" spans="3:3" ht="15.75" customHeight="1">
      <c r="C389" s="73"/>
    </row>
    <row r="390" spans="3:3" ht="15.75" customHeight="1">
      <c r="C390" s="73"/>
    </row>
    <row r="391" spans="3:3" ht="15.75" customHeight="1">
      <c r="C391" s="73"/>
    </row>
    <row r="392" spans="3:3" ht="15.75" customHeight="1">
      <c r="C392" s="73"/>
    </row>
    <row r="393" spans="3:3" ht="15.75" customHeight="1">
      <c r="C393" s="73"/>
    </row>
    <row r="394" spans="3:3" ht="15.75" customHeight="1">
      <c r="C394" s="73"/>
    </row>
    <row r="395" spans="3:3" ht="15.75" customHeight="1">
      <c r="C395" s="73"/>
    </row>
    <row r="396" spans="3:3" ht="15.75" customHeight="1">
      <c r="C396" s="73"/>
    </row>
    <row r="397" spans="3:3" ht="15.75" customHeight="1">
      <c r="C397" s="73"/>
    </row>
    <row r="398" spans="3:3" ht="15.75" customHeight="1">
      <c r="C398" s="73"/>
    </row>
    <row r="399" spans="3:3" ht="15.75" customHeight="1">
      <c r="C399" s="73"/>
    </row>
    <row r="400" spans="3:3" ht="15.75" customHeight="1">
      <c r="C400" s="73"/>
    </row>
    <row r="401" spans="3:3" ht="15.75" customHeight="1">
      <c r="C401" s="73"/>
    </row>
    <row r="402" spans="3:3" ht="15.75" customHeight="1">
      <c r="C402" s="73"/>
    </row>
    <row r="403" spans="3:3" ht="15.75" customHeight="1">
      <c r="C403" s="73"/>
    </row>
    <row r="404" spans="3:3" ht="15.75" customHeight="1">
      <c r="C404" s="73"/>
    </row>
    <row r="405" spans="3:3" ht="15.75" customHeight="1">
      <c r="C405" s="73"/>
    </row>
    <row r="406" spans="3:3" ht="15.75" customHeight="1">
      <c r="C406" s="73"/>
    </row>
    <row r="407" spans="3:3" ht="15.75" customHeight="1">
      <c r="C407" s="73"/>
    </row>
    <row r="408" spans="3:3" ht="15.75" customHeight="1">
      <c r="C408" s="73"/>
    </row>
    <row r="409" spans="3:3" ht="15.75" customHeight="1">
      <c r="C409" s="73"/>
    </row>
    <row r="410" spans="3:3" ht="15.75" customHeight="1">
      <c r="C410" s="73"/>
    </row>
    <row r="411" spans="3:3" ht="15.75" customHeight="1">
      <c r="C411" s="73"/>
    </row>
    <row r="412" spans="3:3" ht="15.75" customHeight="1">
      <c r="C412" s="73"/>
    </row>
    <row r="413" spans="3:3" ht="15.75" customHeight="1">
      <c r="C413" s="73"/>
    </row>
    <row r="414" spans="3:3" ht="15.75" customHeight="1">
      <c r="C414" s="73"/>
    </row>
    <row r="415" spans="3:3" ht="15.75" customHeight="1">
      <c r="C415" s="73"/>
    </row>
    <row r="416" spans="3:3" ht="15.75" customHeight="1">
      <c r="C416" s="73"/>
    </row>
    <row r="417" spans="3:3" ht="15.75" customHeight="1">
      <c r="C417" s="73"/>
    </row>
    <row r="418" spans="3:3" ht="15.75" customHeight="1">
      <c r="C418" s="73"/>
    </row>
    <row r="419" spans="3:3" ht="15.75" customHeight="1">
      <c r="C419" s="73"/>
    </row>
    <row r="420" spans="3:3" ht="15.75" customHeight="1">
      <c r="C420" s="73"/>
    </row>
    <row r="421" spans="3:3" ht="15.75" customHeight="1">
      <c r="C421" s="73"/>
    </row>
    <row r="422" spans="3:3" ht="15.75" customHeight="1">
      <c r="C422" s="73"/>
    </row>
    <row r="423" spans="3:3" ht="15.75" customHeight="1">
      <c r="C423" s="73"/>
    </row>
    <row r="424" spans="3:3" ht="15.75" customHeight="1">
      <c r="C424" s="73"/>
    </row>
    <row r="425" spans="3:3" ht="15.75" customHeight="1">
      <c r="C425" s="73"/>
    </row>
    <row r="426" spans="3:3" ht="15.75" customHeight="1">
      <c r="C426" s="73"/>
    </row>
    <row r="427" spans="3:3" ht="15.75" customHeight="1">
      <c r="C427" s="73"/>
    </row>
    <row r="428" spans="3:3" ht="15.75" customHeight="1">
      <c r="C428" s="73"/>
    </row>
    <row r="429" spans="3:3" ht="15.75" customHeight="1">
      <c r="C429" s="73"/>
    </row>
    <row r="430" spans="3:3" ht="15.75" customHeight="1">
      <c r="C430" s="73"/>
    </row>
    <row r="431" spans="3:3" ht="15.75" customHeight="1">
      <c r="C431" s="73"/>
    </row>
    <row r="432" spans="3:3" ht="15.75" customHeight="1">
      <c r="C432" s="73"/>
    </row>
    <row r="433" spans="3:3" ht="15.75" customHeight="1">
      <c r="C433" s="73"/>
    </row>
    <row r="434" spans="3:3" ht="15.75" customHeight="1">
      <c r="C434" s="73"/>
    </row>
    <row r="435" spans="3:3" ht="15.75" customHeight="1">
      <c r="C435" s="73"/>
    </row>
    <row r="436" spans="3:3" ht="15.75" customHeight="1">
      <c r="C436" s="73"/>
    </row>
    <row r="437" spans="3:3" ht="15.75" customHeight="1">
      <c r="C437" s="73"/>
    </row>
    <row r="438" spans="3:3" ht="15.75" customHeight="1">
      <c r="C438" s="73"/>
    </row>
    <row r="439" spans="3:3" ht="15.75" customHeight="1">
      <c r="C439" s="73"/>
    </row>
    <row r="440" spans="3:3" ht="15.75" customHeight="1">
      <c r="C440" s="73"/>
    </row>
    <row r="441" spans="3:3" ht="15.75" customHeight="1">
      <c r="C441" s="73"/>
    </row>
    <row r="442" spans="3:3" ht="15.75" customHeight="1">
      <c r="C442" s="73"/>
    </row>
    <row r="443" spans="3:3" ht="15.75" customHeight="1">
      <c r="C443" s="73"/>
    </row>
    <row r="444" spans="3:3" ht="15.75" customHeight="1">
      <c r="C444" s="73"/>
    </row>
    <row r="445" spans="3:3" ht="15.75" customHeight="1">
      <c r="C445" s="73"/>
    </row>
    <row r="446" spans="3:3" ht="15.75" customHeight="1">
      <c r="C446" s="73"/>
    </row>
    <row r="447" spans="3:3" ht="15.75" customHeight="1">
      <c r="C447" s="73"/>
    </row>
    <row r="448" spans="3:3" ht="15.75" customHeight="1">
      <c r="C448" s="73"/>
    </row>
    <row r="449" spans="3:3" ht="15.75" customHeight="1">
      <c r="C449" s="73"/>
    </row>
    <row r="450" spans="3:3" ht="15.75" customHeight="1">
      <c r="C450" s="73"/>
    </row>
    <row r="451" spans="3:3" ht="15.75" customHeight="1">
      <c r="C451" s="73"/>
    </row>
    <row r="452" spans="3:3" ht="15.75" customHeight="1">
      <c r="C452" s="73"/>
    </row>
    <row r="453" spans="3:3" ht="15.75" customHeight="1">
      <c r="C453" s="73"/>
    </row>
    <row r="454" spans="3:3" ht="15.75" customHeight="1">
      <c r="C454" s="73"/>
    </row>
    <row r="455" spans="3:3" ht="15.75" customHeight="1">
      <c r="C455" s="73"/>
    </row>
    <row r="456" spans="3:3" ht="15.75" customHeight="1">
      <c r="C456" s="73"/>
    </row>
    <row r="457" spans="3:3" ht="15.75" customHeight="1">
      <c r="C457" s="73"/>
    </row>
    <row r="458" spans="3:3" ht="15.75" customHeight="1">
      <c r="C458" s="73"/>
    </row>
    <row r="459" spans="3:3" ht="15.75" customHeight="1">
      <c r="C459" s="73"/>
    </row>
    <row r="460" spans="3:3" ht="15.75" customHeight="1">
      <c r="C460" s="73"/>
    </row>
    <row r="461" spans="3:3" ht="15.75" customHeight="1">
      <c r="C461" s="73"/>
    </row>
    <row r="462" spans="3:3" ht="15.75" customHeight="1">
      <c r="C462" s="73"/>
    </row>
    <row r="463" spans="3:3" ht="15.75" customHeight="1">
      <c r="C463" s="73"/>
    </row>
    <row r="464" spans="3:3" ht="15.75" customHeight="1">
      <c r="C464" s="73"/>
    </row>
    <row r="465" spans="3:3" ht="15.75" customHeight="1">
      <c r="C465" s="73"/>
    </row>
    <row r="466" spans="3:3" ht="15.75" customHeight="1">
      <c r="C466" s="73"/>
    </row>
    <row r="467" spans="3:3" ht="15.75" customHeight="1">
      <c r="C467" s="73"/>
    </row>
    <row r="468" spans="3:3" ht="15.75" customHeight="1">
      <c r="C468" s="73"/>
    </row>
    <row r="469" spans="3:3" ht="15.75" customHeight="1">
      <c r="C469" s="73"/>
    </row>
    <row r="470" spans="3:3" ht="15.75" customHeight="1">
      <c r="C470" s="73"/>
    </row>
    <row r="471" spans="3:3" ht="15.75" customHeight="1">
      <c r="C471" s="73"/>
    </row>
    <row r="472" spans="3:3" ht="15.75" customHeight="1">
      <c r="C472" s="73"/>
    </row>
    <row r="473" spans="3:3" ht="15.75" customHeight="1">
      <c r="C473" s="73"/>
    </row>
    <row r="474" spans="3:3" ht="15.75" customHeight="1">
      <c r="C474" s="73"/>
    </row>
    <row r="475" spans="3:3" ht="15.75" customHeight="1">
      <c r="C475" s="73"/>
    </row>
    <row r="476" spans="3:3" ht="15.75" customHeight="1">
      <c r="C476" s="73"/>
    </row>
    <row r="477" spans="3:3" ht="15.75" customHeight="1">
      <c r="C477" s="73"/>
    </row>
    <row r="478" spans="3:3" ht="15.75" customHeight="1">
      <c r="C478" s="73"/>
    </row>
    <row r="479" spans="3:3" ht="15.75" customHeight="1">
      <c r="C479" s="73"/>
    </row>
    <row r="480" spans="3:3" ht="15.75" customHeight="1">
      <c r="C480" s="73"/>
    </row>
    <row r="481" spans="3:3" ht="15.75" customHeight="1">
      <c r="C481" s="73"/>
    </row>
    <row r="482" spans="3:3" ht="15.75" customHeight="1">
      <c r="C482" s="73"/>
    </row>
    <row r="483" spans="3:3" ht="15.75" customHeight="1">
      <c r="C483" s="73"/>
    </row>
    <row r="484" spans="3:3" ht="15.75" customHeight="1">
      <c r="C484" s="73"/>
    </row>
    <row r="485" spans="3:3" ht="15.75" customHeight="1">
      <c r="C485" s="73"/>
    </row>
    <row r="486" spans="3:3" ht="15.75" customHeight="1">
      <c r="C486" s="73"/>
    </row>
    <row r="487" spans="3:3" ht="15.75" customHeight="1">
      <c r="C487" s="73"/>
    </row>
    <row r="488" spans="3:3" ht="15.75" customHeight="1">
      <c r="C488" s="73"/>
    </row>
    <row r="489" spans="3:3" ht="15.75" customHeight="1">
      <c r="C489" s="73"/>
    </row>
    <row r="490" spans="3:3" ht="15.75" customHeight="1">
      <c r="C490" s="73"/>
    </row>
    <row r="491" spans="3:3" ht="15.75" customHeight="1">
      <c r="C491" s="73"/>
    </row>
    <row r="492" spans="3:3" ht="15.75" customHeight="1">
      <c r="C492" s="73"/>
    </row>
    <row r="493" spans="3:3" ht="15.75" customHeight="1">
      <c r="C493" s="73"/>
    </row>
    <row r="494" spans="3:3" ht="15.75" customHeight="1">
      <c r="C494" s="73"/>
    </row>
    <row r="495" spans="3:3" ht="15.75" customHeight="1">
      <c r="C495" s="73"/>
    </row>
    <row r="496" spans="3:3" ht="15.75" customHeight="1">
      <c r="C496" s="73"/>
    </row>
    <row r="497" spans="3:3" ht="15.75" customHeight="1">
      <c r="C497" s="73"/>
    </row>
    <row r="498" spans="3:3" ht="15.75" customHeight="1">
      <c r="C498" s="73"/>
    </row>
    <row r="499" spans="3:3" ht="15.75" customHeight="1">
      <c r="C499" s="73"/>
    </row>
    <row r="500" spans="3:3" ht="15.75" customHeight="1">
      <c r="C500" s="73"/>
    </row>
    <row r="501" spans="3:3" ht="15.75" customHeight="1">
      <c r="C501" s="73"/>
    </row>
    <row r="502" spans="3:3" ht="15.75" customHeight="1">
      <c r="C502" s="73"/>
    </row>
    <row r="503" spans="3:3" ht="15.75" customHeight="1">
      <c r="C503" s="73"/>
    </row>
    <row r="504" spans="3:3" ht="15.75" customHeight="1">
      <c r="C504" s="73"/>
    </row>
    <row r="505" spans="3:3" ht="15.75" customHeight="1">
      <c r="C505" s="73"/>
    </row>
    <row r="506" spans="3:3" ht="15.75" customHeight="1">
      <c r="C506" s="73"/>
    </row>
    <row r="507" spans="3:3" ht="15.75" customHeight="1">
      <c r="C507" s="73"/>
    </row>
    <row r="508" spans="3:3" ht="15.75" customHeight="1">
      <c r="C508" s="73"/>
    </row>
    <row r="509" spans="3:3" ht="15.75" customHeight="1">
      <c r="C509" s="73"/>
    </row>
    <row r="510" spans="3:3" ht="15.75" customHeight="1">
      <c r="C510" s="73"/>
    </row>
    <row r="511" spans="3:3" ht="15.75" customHeight="1">
      <c r="C511" s="73"/>
    </row>
    <row r="512" spans="3:3" ht="15.75" customHeight="1">
      <c r="C512" s="73"/>
    </row>
    <row r="513" spans="3:3" ht="15.75" customHeight="1">
      <c r="C513" s="73"/>
    </row>
    <row r="514" spans="3:3" ht="15.75" customHeight="1">
      <c r="C514" s="73"/>
    </row>
    <row r="515" spans="3:3" ht="15.75" customHeight="1">
      <c r="C515" s="73"/>
    </row>
    <row r="516" spans="3:3" ht="15.75" customHeight="1">
      <c r="C516" s="73"/>
    </row>
    <row r="517" spans="3:3" ht="15.75" customHeight="1">
      <c r="C517" s="73"/>
    </row>
    <row r="518" spans="3:3" ht="15.75" customHeight="1">
      <c r="C518" s="73"/>
    </row>
    <row r="519" spans="3:3" ht="15.75" customHeight="1">
      <c r="C519" s="73"/>
    </row>
    <row r="520" spans="3:3" ht="15.75" customHeight="1">
      <c r="C520" s="73"/>
    </row>
    <row r="521" spans="3:3" ht="15.75" customHeight="1">
      <c r="C521" s="73"/>
    </row>
    <row r="522" spans="3:3" ht="15.75" customHeight="1">
      <c r="C522" s="73"/>
    </row>
    <row r="523" spans="3:3" ht="15.75" customHeight="1">
      <c r="C523" s="73"/>
    </row>
    <row r="524" spans="3:3" ht="15.75" customHeight="1">
      <c r="C524" s="73"/>
    </row>
    <row r="525" spans="3:3" ht="15.75" customHeight="1">
      <c r="C525" s="73"/>
    </row>
    <row r="526" spans="3:3" ht="15.75" customHeight="1">
      <c r="C526" s="73"/>
    </row>
    <row r="527" spans="3:3" ht="15.75" customHeight="1">
      <c r="C527" s="73"/>
    </row>
    <row r="528" spans="3:3" ht="15.75" customHeight="1">
      <c r="C528" s="73"/>
    </row>
    <row r="529" spans="3:3" ht="15.75" customHeight="1">
      <c r="C529" s="73"/>
    </row>
    <row r="530" spans="3:3" ht="15.75" customHeight="1">
      <c r="C530" s="73"/>
    </row>
    <row r="531" spans="3:3" ht="15.75" customHeight="1">
      <c r="C531" s="73"/>
    </row>
    <row r="532" spans="3:3" ht="15.75" customHeight="1">
      <c r="C532" s="73"/>
    </row>
    <row r="533" spans="3:3" ht="15.75" customHeight="1">
      <c r="C533" s="73"/>
    </row>
    <row r="534" spans="3:3" ht="15.75" customHeight="1">
      <c r="C534" s="73"/>
    </row>
    <row r="535" spans="3:3" ht="15.75" customHeight="1">
      <c r="C535" s="73"/>
    </row>
    <row r="536" spans="3:3" ht="15.75" customHeight="1">
      <c r="C536" s="73"/>
    </row>
    <row r="537" spans="3:3" ht="15.75" customHeight="1">
      <c r="C537" s="73"/>
    </row>
    <row r="538" spans="3:3" ht="15.75" customHeight="1">
      <c r="C538" s="73"/>
    </row>
    <row r="539" spans="3:3" ht="15.75" customHeight="1">
      <c r="C539" s="73"/>
    </row>
    <row r="540" spans="3:3" ht="15.75" customHeight="1">
      <c r="C540" s="73"/>
    </row>
    <row r="541" spans="3:3" ht="15.75" customHeight="1">
      <c r="C541" s="73"/>
    </row>
    <row r="542" spans="3:3" ht="15.75" customHeight="1">
      <c r="C542" s="73"/>
    </row>
    <row r="543" spans="3:3" ht="15.75" customHeight="1">
      <c r="C543" s="73"/>
    </row>
    <row r="544" spans="3:3" ht="15.75" customHeight="1">
      <c r="C544" s="73"/>
    </row>
    <row r="545" spans="3:3" ht="15.75" customHeight="1">
      <c r="C545" s="73"/>
    </row>
    <row r="546" spans="3:3" ht="15.75" customHeight="1">
      <c r="C546" s="73"/>
    </row>
    <row r="547" spans="3:3" ht="15.75" customHeight="1">
      <c r="C547" s="73"/>
    </row>
    <row r="548" spans="3:3" ht="15.75" customHeight="1">
      <c r="C548" s="73"/>
    </row>
    <row r="549" spans="3:3" ht="15.75" customHeight="1">
      <c r="C549" s="73"/>
    </row>
    <row r="550" spans="3:3" ht="15.75" customHeight="1">
      <c r="C550" s="73"/>
    </row>
    <row r="551" spans="3:3" ht="15.75" customHeight="1">
      <c r="C551" s="73"/>
    </row>
    <row r="552" spans="3:3" ht="15.75" customHeight="1">
      <c r="C552" s="73"/>
    </row>
    <row r="553" spans="3:3" ht="15.75" customHeight="1">
      <c r="C553" s="73"/>
    </row>
    <row r="554" spans="3:3" ht="15.75" customHeight="1">
      <c r="C554" s="73"/>
    </row>
    <row r="555" spans="3:3" ht="15.75" customHeight="1">
      <c r="C555" s="73"/>
    </row>
    <row r="556" spans="3:3" ht="15.75" customHeight="1">
      <c r="C556" s="73"/>
    </row>
    <row r="557" spans="3:3" ht="15.75" customHeight="1">
      <c r="C557" s="73"/>
    </row>
    <row r="558" spans="3:3" ht="15.75" customHeight="1">
      <c r="C558" s="73"/>
    </row>
    <row r="559" spans="3:3" ht="15.75" customHeight="1">
      <c r="C559" s="73"/>
    </row>
    <row r="560" spans="3:3" ht="15.75" customHeight="1">
      <c r="C560" s="73"/>
    </row>
    <row r="561" spans="3:3" ht="15.75" customHeight="1">
      <c r="C561" s="73"/>
    </row>
    <row r="562" spans="3:3" ht="15.75" customHeight="1">
      <c r="C562" s="73"/>
    </row>
    <row r="563" spans="3:3" ht="15.75" customHeight="1">
      <c r="C563" s="73"/>
    </row>
    <row r="564" spans="3:3" ht="15.75" customHeight="1">
      <c r="C564" s="73"/>
    </row>
    <row r="565" spans="3:3" ht="15.75" customHeight="1">
      <c r="C565" s="73"/>
    </row>
    <row r="566" spans="3:3" ht="15.75" customHeight="1">
      <c r="C566" s="73"/>
    </row>
    <row r="567" spans="3:3" ht="15.75" customHeight="1">
      <c r="C567" s="73"/>
    </row>
    <row r="568" spans="3:3" ht="15.75" customHeight="1">
      <c r="C568" s="73"/>
    </row>
    <row r="569" spans="3:3" ht="15.75" customHeight="1">
      <c r="C569" s="73"/>
    </row>
    <row r="570" spans="3:3" ht="15.75" customHeight="1">
      <c r="C570" s="73"/>
    </row>
    <row r="571" spans="3:3" ht="15.75" customHeight="1">
      <c r="C571" s="73"/>
    </row>
    <row r="572" spans="3:3" ht="15.75" customHeight="1">
      <c r="C572" s="73"/>
    </row>
    <row r="573" spans="3:3" ht="15.75" customHeight="1">
      <c r="C573" s="73"/>
    </row>
    <row r="574" spans="3:3" ht="15.75" customHeight="1">
      <c r="C574" s="73"/>
    </row>
    <row r="575" spans="3:3" ht="15.75" customHeight="1">
      <c r="C575" s="73"/>
    </row>
    <row r="576" spans="3:3" ht="15.75" customHeight="1">
      <c r="C576" s="73"/>
    </row>
    <row r="577" spans="3:3" ht="15.75" customHeight="1">
      <c r="C577" s="73"/>
    </row>
    <row r="578" spans="3:3" ht="15.75" customHeight="1">
      <c r="C578" s="73"/>
    </row>
    <row r="579" spans="3:3" ht="15.75" customHeight="1">
      <c r="C579" s="73"/>
    </row>
    <row r="580" spans="3:3" ht="15.75" customHeight="1">
      <c r="C580" s="73"/>
    </row>
    <row r="581" spans="3:3" ht="15.75" customHeight="1">
      <c r="C581" s="73"/>
    </row>
    <row r="582" spans="3:3" ht="15.75" customHeight="1">
      <c r="C582" s="73"/>
    </row>
    <row r="583" spans="3:3" ht="15.75" customHeight="1">
      <c r="C583" s="73"/>
    </row>
    <row r="584" spans="3:3" ht="15.75" customHeight="1">
      <c r="C584" s="73"/>
    </row>
    <row r="585" spans="3:3" ht="15.75" customHeight="1">
      <c r="C585" s="73"/>
    </row>
    <row r="586" spans="3:3" ht="15.75" customHeight="1">
      <c r="C586" s="73"/>
    </row>
    <row r="587" spans="3:3" ht="15.75" customHeight="1">
      <c r="C587" s="73"/>
    </row>
    <row r="588" spans="3:3" ht="15.75" customHeight="1">
      <c r="C588" s="73"/>
    </row>
    <row r="589" spans="3:3" ht="15.75" customHeight="1">
      <c r="C589" s="73"/>
    </row>
    <row r="590" spans="3:3" ht="15.75" customHeight="1">
      <c r="C590" s="73"/>
    </row>
    <row r="591" spans="3:3" ht="15.75" customHeight="1">
      <c r="C591" s="73"/>
    </row>
    <row r="592" spans="3:3" ht="15.75" customHeight="1">
      <c r="C592" s="73"/>
    </row>
    <row r="593" spans="3:3" ht="15.75" customHeight="1">
      <c r="C593" s="73"/>
    </row>
    <row r="594" spans="3:3" ht="15.75" customHeight="1">
      <c r="C594" s="73"/>
    </row>
    <row r="595" spans="3:3" ht="15.75" customHeight="1">
      <c r="C595" s="73"/>
    </row>
    <row r="596" spans="3:3" ht="15.75" customHeight="1">
      <c r="C596" s="73"/>
    </row>
    <row r="597" spans="3:3" ht="15.75" customHeight="1">
      <c r="C597" s="73"/>
    </row>
    <row r="598" spans="3:3" ht="15.75" customHeight="1">
      <c r="C598" s="73"/>
    </row>
    <row r="599" spans="3:3" ht="15.75" customHeight="1">
      <c r="C599" s="73"/>
    </row>
    <row r="600" spans="3:3" ht="15.75" customHeight="1">
      <c r="C600" s="73"/>
    </row>
    <row r="601" spans="3:3" ht="15.75" customHeight="1">
      <c r="C601" s="73"/>
    </row>
    <row r="602" spans="3:3" ht="15.75" customHeight="1">
      <c r="C602" s="73"/>
    </row>
    <row r="603" spans="3:3" ht="15.75" customHeight="1">
      <c r="C603" s="73"/>
    </row>
    <row r="604" spans="3:3" ht="15.75" customHeight="1">
      <c r="C604" s="73"/>
    </row>
    <row r="605" spans="3:3" ht="15.75" customHeight="1">
      <c r="C605" s="73"/>
    </row>
    <row r="606" spans="3:3" ht="15.75" customHeight="1">
      <c r="C606" s="73"/>
    </row>
    <row r="607" spans="3:3" ht="15.75" customHeight="1">
      <c r="C607" s="73"/>
    </row>
    <row r="608" spans="3:3" ht="15.75" customHeight="1">
      <c r="C608" s="73"/>
    </row>
    <row r="609" spans="3:3" ht="15.75" customHeight="1">
      <c r="C609" s="73"/>
    </row>
    <row r="610" spans="3:3" ht="15.75" customHeight="1">
      <c r="C610" s="73"/>
    </row>
    <row r="611" spans="3:3" ht="15.75" customHeight="1">
      <c r="C611" s="73"/>
    </row>
    <row r="612" spans="3:3" ht="15.75" customHeight="1">
      <c r="C612" s="73"/>
    </row>
    <row r="613" spans="3:3" ht="15.75" customHeight="1">
      <c r="C613" s="73"/>
    </row>
    <row r="614" spans="3:3" ht="15.75" customHeight="1">
      <c r="C614" s="73"/>
    </row>
    <row r="615" spans="3:3" ht="15.75" customHeight="1">
      <c r="C615" s="73"/>
    </row>
    <row r="616" spans="3:3" ht="15.75" customHeight="1">
      <c r="C616" s="73"/>
    </row>
    <row r="617" spans="3:3" ht="15.75" customHeight="1">
      <c r="C617" s="73"/>
    </row>
    <row r="618" spans="3:3" ht="15.75" customHeight="1">
      <c r="C618" s="73"/>
    </row>
    <row r="619" spans="3:3" ht="15.75" customHeight="1">
      <c r="C619" s="73"/>
    </row>
    <row r="620" spans="3:3" ht="15.75" customHeight="1">
      <c r="C620" s="73"/>
    </row>
    <row r="621" spans="3:3" ht="15.75" customHeight="1">
      <c r="C621" s="73"/>
    </row>
    <row r="622" spans="3:3" ht="15.75" customHeight="1">
      <c r="C622" s="73"/>
    </row>
    <row r="623" spans="3:3" ht="15.75" customHeight="1">
      <c r="C623" s="73"/>
    </row>
    <row r="624" spans="3:3" ht="15.75" customHeight="1">
      <c r="C624" s="73"/>
    </row>
    <row r="625" spans="3:3" ht="15.75" customHeight="1">
      <c r="C625" s="73"/>
    </row>
    <row r="626" spans="3:3" ht="15.75" customHeight="1">
      <c r="C626" s="73"/>
    </row>
    <row r="627" spans="3:3" ht="15.75" customHeight="1">
      <c r="C627" s="73"/>
    </row>
    <row r="628" spans="3:3" ht="15.75" customHeight="1">
      <c r="C628" s="73"/>
    </row>
    <row r="629" spans="3:3" ht="15.75" customHeight="1">
      <c r="C629" s="73"/>
    </row>
    <row r="630" spans="3:3" ht="15.75" customHeight="1">
      <c r="C630" s="73"/>
    </row>
    <row r="631" spans="3:3" ht="15.75" customHeight="1">
      <c r="C631" s="73"/>
    </row>
    <row r="632" spans="3:3" ht="15.75" customHeight="1">
      <c r="C632" s="73"/>
    </row>
    <row r="633" spans="3:3" ht="15.75" customHeight="1">
      <c r="C633" s="73"/>
    </row>
    <row r="634" spans="3:3" ht="15.75" customHeight="1">
      <c r="C634" s="73"/>
    </row>
    <row r="635" spans="3:3" ht="15.75" customHeight="1">
      <c r="C635" s="73"/>
    </row>
    <row r="636" spans="3:3" ht="15.75" customHeight="1">
      <c r="C636" s="73"/>
    </row>
    <row r="637" spans="3:3" ht="15.75" customHeight="1">
      <c r="C637" s="73"/>
    </row>
    <row r="638" spans="3:3" ht="15.75" customHeight="1">
      <c r="C638" s="73"/>
    </row>
    <row r="639" spans="3:3" ht="15.75" customHeight="1">
      <c r="C639" s="73"/>
    </row>
    <row r="640" spans="3:3" ht="15.75" customHeight="1">
      <c r="C640" s="73"/>
    </row>
    <row r="641" spans="3:3" ht="15.75" customHeight="1">
      <c r="C641" s="73"/>
    </row>
    <row r="642" spans="3:3" ht="15.75" customHeight="1">
      <c r="C642" s="73"/>
    </row>
    <row r="643" spans="3:3" ht="15.75" customHeight="1">
      <c r="C643" s="73"/>
    </row>
    <row r="644" spans="3:3" ht="15.75" customHeight="1">
      <c r="C644" s="73"/>
    </row>
    <row r="645" spans="3:3" ht="15.75" customHeight="1">
      <c r="C645" s="73"/>
    </row>
    <row r="646" spans="3:3" ht="15.75" customHeight="1">
      <c r="C646" s="73"/>
    </row>
    <row r="647" spans="3:3" ht="15.75" customHeight="1">
      <c r="C647" s="73"/>
    </row>
    <row r="648" spans="3:3" ht="15.75" customHeight="1">
      <c r="C648" s="73"/>
    </row>
    <row r="649" spans="3:3" ht="15.75" customHeight="1">
      <c r="C649" s="73"/>
    </row>
    <row r="650" spans="3:3" ht="15.75" customHeight="1">
      <c r="C650" s="73"/>
    </row>
    <row r="651" spans="3:3" ht="15.75" customHeight="1">
      <c r="C651" s="73"/>
    </row>
    <row r="652" spans="3:3" ht="15.75" customHeight="1">
      <c r="C652" s="73"/>
    </row>
    <row r="653" spans="3:3" ht="15.75" customHeight="1">
      <c r="C653" s="73"/>
    </row>
    <row r="654" spans="3:3" ht="15.75" customHeight="1">
      <c r="C654" s="73"/>
    </row>
    <row r="655" spans="3:3" ht="15.75" customHeight="1">
      <c r="C655" s="73"/>
    </row>
    <row r="656" spans="3:3" ht="15.75" customHeight="1">
      <c r="C656" s="73"/>
    </row>
    <row r="657" spans="3:3" ht="15.75" customHeight="1">
      <c r="C657" s="73"/>
    </row>
    <row r="658" spans="3:3" ht="15.75" customHeight="1">
      <c r="C658" s="73"/>
    </row>
    <row r="659" spans="3:3" ht="15.75" customHeight="1">
      <c r="C659" s="73"/>
    </row>
    <row r="660" spans="3:3" ht="15.75" customHeight="1">
      <c r="C660" s="73"/>
    </row>
    <row r="661" spans="3:3" ht="15.75" customHeight="1">
      <c r="C661" s="73"/>
    </row>
    <row r="662" spans="3:3" ht="15.75" customHeight="1">
      <c r="C662" s="73"/>
    </row>
    <row r="663" spans="3:3" ht="15.75" customHeight="1">
      <c r="C663" s="73"/>
    </row>
    <row r="664" spans="3:3" ht="15.75" customHeight="1">
      <c r="C664" s="73"/>
    </row>
    <row r="665" spans="3:3" ht="15.75" customHeight="1">
      <c r="C665" s="73"/>
    </row>
    <row r="666" spans="3:3" ht="15.75" customHeight="1">
      <c r="C666" s="73"/>
    </row>
    <row r="667" spans="3:3" ht="15.75" customHeight="1">
      <c r="C667" s="73"/>
    </row>
    <row r="668" spans="3:3" ht="15.75" customHeight="1">
      <c r="C668" s="73"/>
    </row>
    <row r="669" spans="3:3" ht="15.75" customHeight="1">
      <c r="C669" s="73"/>
    </row>
    <row r="670" spans="3:3" ht="15.75" customHeight="1">
      <c r="C670" s="73"/>
    </row>
    <row r="671" spans="3:3" ht="15.75" customHeight="1">
      <c r="C671" s="73"/>
    </row>
    <row r="672" spans="3:3" ht="15.75" customHeight="1">
      <c r="C672" s="73"/>
    </row>
    <row r="673" spans="3:3" ht="15.75" customHeight="1">
      <c r="C673" s="73"/>
    </row>
    <row r="674" spans="3:3" ht="15.75" customHeight="1">
      <c r="C674" s="73"/>
    </row>
    <row r="675" spans="3:3" ht="15.75" customHeight="1">
      <c r="C675" s="73"/>
    </row>
    <row r="676" spans="3:3" ht="15.75" customHeight="1">
      <c r="C676" s="73"/>
    </row>
    <row r="677" spans="3:3" ht="15.75" customHeight="1">
      <c r="C677" s="73"/>
    </row>
    <row r="678" spans="3:3" ht="15.75" customHeight="1">
      <c r="C678" s="73"/>
    </row>
    <row r="679" spans="3:3" ht="15.75" customHeight="1">
      <c r="C679" s="73"/>
    </row>
    <row r="680" spans="3:3" ht="15.75" customHeight="1">
      <c r="C680" s="73"/>
    </row>
    <row r="681" spans="3:3" ht="15.75" customHeight="1">
      <c r="C681" s="73"/>
    </row>
    <row r="682" spans="3:3" ht="15.75" customHeight="1">
      <c r="C682" s="73"/>
    </row>
    <row r="683" spans="3:3" ht="15.75" customHeight="1">
      <c r="C683" s="73"/>
    </row>
    <row r="684" spans="3:3" ht="15.75" customHeight="1">
      <c r="C684" s="73"/>
    </row>
    <row r="685" spans="3:3" ht="15.75" customHeight="1">
      <c r="C685" s="73"/>
    </row>
    <row r="686" spans="3:3" ht="15.75" customHeight="1">
      <c r="C686" s="73"/>
    </row>
    <row r="687" spans="3:3" ht="15.75" customHeight="1">
      <c r="C687" s="73"/>
    </row>
    <row r="688" spans="3:3" ht="15.75" customHeight="1">
      <c r="C688" s="73"/>
    </row>
    <row r="689" spans="3:3" ht="15.75" customHeight="1">
      <c r="C689" s="73"/>
    </row>
    <row r="690" spans="3:3" ht="15.75" customHeight="1">
      <c r="C690" s="73"/>
    </row>
    <row r="691" spans="3:3" ht="15.75" customHeight="1">
      <c r="C691" s="73"/>
    </row>
    <row r="692" spans="3:3" ht="15.75" customHeight="1">
      <c r="C692" s="73"/>
    </row>
    <row r="693" spans="3:3" ht="15.75" customHeight="1">
      <c r="C693" s="73"/>
    </row>
    <row r="694" spans="3:3" ht="15.75" customHeight="1">
      <c r="C694" s="73"/>
    </row>
    <row r="695" spans="3:3" ht="15.75" customHeight="1">
      <c r="C695" s="73"/>
    </row>
    <row r="696" spans="3:3" ht="15.75" customHeight="1">
      <c r="C696" s="73"/>
    </row>
    <row r="697" spans="3:3" ht="15.75" customHeight="1">
      <c r="C697" s="73"/>
    </row>
    <row r="698" spans="3:3" ht="15.75" customHeight="1">
      <c r="C698" s="73"/>
    </row>
    <row r="699" spans="3:3" ht="15.75" customHeight="1">
      <c r="C699" s="73"/>
    </row>
    <row r="700" spans="3:3" ht="15.75" customHeight="1">
      <c r="C700" s="73"/>
    </row>
    <row r="701" spans="3:3" ht="15.75" customHeight="1">
      <c r="C701" s="73"/>
    </row>
    <row r="702" spans="3:3" ht="15.75" customHeight="1">
      <c r="C702" s="73"/>
    </row>
    <row r="703" spans="3:3" ht="15.75" customHeight="1">
      <c r="C703" s="73"/>
    </row>
    <row r="704" spans="3:3" ht="15.75" customHeight="1">
      <c r="C704" s="73"/>
    </row>
    <row r="705" spans="3:3" ht="15.75" customHeight="1">
      <c r="C705" s="73"/>
    </row>
    <row r="706" spans="3:3" ht="15.75" customHeight="1">
      <c r="C706" s="73"/>
    </row>
    <row r="707" spans="3:3" ht="15.75" customHeight="1">
      <c r="C707" s="73"/>
    </row>
    <row r="708" spans="3:3" ht="15.75" customHeight="1">
      <c r="C708" s="73"/>
    </row>
    <row r="709" spans="3:3" ht="15.75" customHeight="1">
      <c r="C709" s="73"/>
    </row>
    <row r="710" spans="3:3" ht="15.75" customHeight="1">
      <c r="C710" s="73"/>
    </row>
    <row r="711" spans="3:3" ht="15.75" customHeight="1">
      <c r="C711" s="73"/>
    </row>
    <row r="712" spans="3:3" ht="15.75" customHeight="1">
      <c r="C712" s="73"/>
    </row>
    <row r="713" spans="3:3" ht="15.75" customHeight="1">
      <c r="C713" s="73"/>
    </row>
    <row r="714" spans="3:3" ht="15.75" customHeight="1">
      <c r="C714" s="73"/>
    </row>
    <row r="715" spans="3:3" ht="15.75" customHeight="1">
      <c r="C715" s="73"/>
    </row>
    <row r="716" spans="3:3" ht="15.75" customHeight="1">
      <c r="C716" s="73"/>
    </row>
    <row r="717" spans="3:3" ht="15.75" customHeight="1">
      <c r="C717" s="73"/>
    </row>
    <row r="718" spans="3:3" ht="15.75" customHeight="1">
      <c r="C718" s="73"/>
    </row>
    <row r="719" spans="3:3" ht="15.75" customHeight="1">
      <c r="C719" s="73"/>
    </row>
    <row r="720" spans="3:3" ht="15.75" customHeight="1">
      <c r="C720" s="73"/>
    </row>
    <row r="721" spans="3:3" ht="15.75" customHeight="1">
      <c r="C721" s="73"/>
    </row>
    <row r="722" spans="3:3" ht="15.75" customHeight="1">
      <c r="C722" s="73"/>
    </row>
    <row r="723" spans="3:3" ht="15.75" customHeight="1">
      <c r="C723" s="73"/>
    </row>
    <row r="724" spans="3:3" ht="15.75" customHeight="1">
      <c r="C724" s="73"/>
    </row>
    <row r="725" spans="3:3" ht="15.75" customHeight="1">
      <c r="C725" s="73"/>
    </row>
    <row r="726" spans="3:3" ht="15.75" customHeight="1">
      <c r="C726" s="73"/>
    </row>
    <row r="727" spans="3:3" ht="15.75" customHeight="1">
      <c r="C727" s="73"/>
    </row>
    <row r="728" spans="3:3" ht="15.75" customHeight="1">
      <c r="C728" s="73"/>
    </row>
    <row r="729" spans="3:3" ht="15.75" customHeight="1">
      <c r="C729" s="73"/>
    </row>
    <row r="730" spans="3:3" ht="15.75" customHeight="1">
      <c r="C730" s="73"/>
    </row>
    <row r="731" spans="3:3" ht="15.75" customHeight="1">
      <c r="C731" s="73"/>
    </row>
    <row r="732" spans="3:3" ht="15.75" customHeight="1">
      <c r="C732" s="73"/>
    </row>
    <row r="733" spans="3:3" ht="15.75" customHeight="1">
      <c r="C733" s="73"/>
    </row>
    <row r="734" spans="3:3" ht="15.75" customHeight="1">
      <c r="C734" s="73"/>
    </row>
    <row r="735" spans="3:3" ht="15.75" customHeight="1">
      <c r="C735" s="73"/>
    </row>
    <row r="736" spans="3:3" ht="15.75" customHeight="1">
      <c r="C736" s="73"/>
    </row>
    <row r="737" spans="3:3" ht="15.75" customHeight="1">
      <c r="C737" s="73"/>
    </row>
    <row r="738" spans="3:3" ht="15.75" customHeight="1">
      <c r="C738" s="73"/>
    </row>
    <row r="739" spans="3:3" ht="15.75" customHeight="1">
      <c r="C739" s="73"/>
    </row>
    <row r="740" spans="3:3" ht="15.75" customHeight="1">
      <c r="C740" s="73"/>
    </row>
    <row r="741" spans="3:3" ht="15.75" customHeight="1">
      <c r="C741" s="73"/>
    </row>
    <row r="742" spans="3:3" ht="15.75" customHeight="1">
      <c r="C742" s="73"/>
    </row>
    <row r="743" spans="3:3" ht="15.75" customHeight="1">
      <c r="C743" s="73"/>
    </row>
    <row r="744" spans="3:3" ht="15.75" customHeight="1">
      <c r="C744" s="73"/>
    </row>
    <row r="745" spans="3:3" ht="15.75" customHeight="1">
      <c r="C745" s="73"/>
    </row>
    <row r="746" spans="3:3" ht="15.75" customHeight="1">
      <c r="C746" s="73"/>
    </row>
    <row r="747" spans="3:3" ht="15.75" customHeight="1">
      <c r="C747" s="73"/>
    </row>
    <row r="748" spans="3:3" ht="15.75" customHeight="1">
      <c r="C748" s="73"/>
    </row>
    <row r="749" spans="3:3" ht="15.75" customHeight="1">
      <c r="C749" s="73"/>
    </row>
    <row r="750" spans="3:3" ht="15.75" customHeight="1">
      <c r="C750" s="73"/>
    </row>
    <row r="751" spans="3:3" ht="15.75" customHeight="1">
      <c r="C751" s="73"/>
    </row>
    <row r="752" spans="3:3" ht="15.75" customHeight="1">
      <c r="C752" s="73"/>
    </row>
    <row r="753" spans="3:3" ht="15.75" customHeight="1">
      <c r="C753" s="73"/>
    </row>
    <row r="754" spans="3:3" ht="15.75" customHeight="1">
      <c r="C754" s="73"/>
    </row>
    <row r="755" spans="3:3" ht="15.75" customHeight="1">
      <c r="C755" s="73"/>
    </row>
    <row r="756" spans="3:3" ht="15.75" customHeight="1">
      <c r="C756" s="73"/>
    </row>
    <row r="757" spans="3:3" ht="15.75" customHeight="1">
      <c r="C757" s="73"/>
    </row>
    <row r="758" spans="3:3" ht="15.75" customHeight="1">
      <c r="C758" s="73"/>
    </row>
    <row r="759" spans="3:3" ht="15.75" customHeight="1">
      <c r="C759" s="73"/>
    </row>
    <row r="760" spans="3:3" ht="15.75" customHeight="1">
      <c r="C760" s="73"/>
    </row>
    <row r="761" spans="3:3" ht="15.75" customHeight="1">
      <c r="C761" s="73"/>
    </row>
    <row r="762" spans="3:3" ht="15.75" customHeight="1">
      <c r="C762" s="73"/>
    </row>
    <row r="763" spans="3:3" ht="15.75" customHeight="1">
      <c r="C763" s="73"/>
    </row>
    <row r="764" spans="3:3" ht="15.75" customHeight="1">
      <c r="C764" s="73"/>
    </row>
    <row r="765" spans="3:3" ht="15.75" customHeight="1">
      <c r="C765" s="73"/>
    </row>
    <row r="766" spans="3:3" ht="15.75" customHeight="1">
      <c r="C766" s="73"/>
    </row>
    <row r="767" spans="3:3" ht="15.75" customHeight="1">
      <c r="C767" s="73"/>
    </row>
    <row r="768" spans="3:3" ht="15.75" customHeight="1">
      <c r="C768" s="73"/>
    </row>
    <row r="769" spans="3:3" ht="15.75" customHeight="1">
      <c r="C769" s="73"/>
    </row>
    <row r="770" spans="3:3" ht="15.75" customHeight="1">
      <c r="C770" s="73"/>
    </row>
    <row r="771" spans="3:3" ht="15.75" customHeight="1">
      <c r="C771" s="73"/>
    </row>
    <row r="772" spans="3:3" ht="15.75" customHeight="1">
      <c r="C772" s="73"/>
    </row>
    <row r="773" spans="3:3" ht="15.75" customHeight="1">
      <c r="C773" s="73"/>
    </row>
    <row r="774" spans="3:3" ht="15.75" customHeight="1">
      <c r="C774" s="73"/>
    </row>
    <row r="775" spans="3:3" ht="15.75" customHeight="1">
      <c r="C775" s="73"/>
    </row>
    <row r="776" spans="3:3" ht="15.75" customHeight="1">
      <c r="C776" s="73"/>
    </row>
    <row r="777" spans="3:3" ht="15.75" customHeight="1">
      <c r="C777" s="73"/>
    </row>
    <row r="778" spans="3:3" ht="15.75" customHeight="1">
      <c r="C778" s="73"/>
    </row>
    <row r="779" spans="3:3" ht="15.75" customHeight="1">
      <c r="C779" s="73"/>
    </row>
    <row r="780" spans="3:3" ht="15.75" customHeight="1">
      <c r="C780" s="73"/>
    </row>
    <row r="781" spans="3:3" ht="15.75" customHeight="1">
      <c r="C781" s="73"/>
    </row>
    <row r="782" spans="3:3" ht="15.75" customHeight="1">
      <c r="C782" s="73"/>
    </row>
    <row r="783" spans="3:3" ht="15.75" customHeight="1">
      <c r="C783" s="73"/>
    </row>
    <row r="784" spans="3:3" ht="15.75" customHeight="1">
      <c r="C784" s="73"/>
    </row>
    <row r="785" spans="3:3" ht="15.75" customHeight="1">
      <c r="C785" s="73"/>
    </row>
    <row r="786" spans="3:3" ht="15.75" customHeight="1">
      <c r="C786" s="73"/>
    </row>
    <row r="787" spans="3:3" ht="15.75" customHeight="1">
      <c r="C787" s="73"/>
    </row>
    <row r="788" spans="3:3" ht="15.75" customHeight="1">
      <c r="C788" s="73"/>
    </row>
    <row r="789" spans="3:3" ht="15.75" customHeight="1">
      <c r="C789" s="73"/>
    </row>
    <row r="790" spans="3:3" ht="15.75" customHeight="1">
      <c r="C790" s="73"/>
    </row>
    <row r="791" spans="3:3" ht="15.75" customHeight="1">
      <c r="C791" s="73"/>
    </row>
    <row r="792" spans="3:3" ht="15.75" customHeight="1">
      <c r="C792" s="73"/>
    </row>
    <row r="793" spans="3:3" ht="15.75" customHeight="1">
      <c r="C793" s="73"/>
    </row>
    <row r="794" spans="3:3" ht="15.75" customHeight="1">
      <c r="C794" s="73"/>
    </row>
    <row r="795" spans="3:3" ht="15.75" customHeight="1">
      <c r="C795" s="73"/>
    </row>
    <row r="796" spans="3:3" ht="15.75" customHeight="1">
      <c r="C796" s="73"/>
    </row>
    <row r="797" spans="3:3" ht="15.75" customHeight="1">
      <c r="C797" s="73"/>
    </row>
    <row r="798" spans="3:3" ht="15.75" customHeight="1">
      <c r="C798" s="73"/>
    </row>
    <row r="799" spans="3:3" ht="15.75" customHeight="1">
      <c r="C799" s="73"/>
    </row>
    <row r="800" spans="3:3" ht="15.75" customHeight="1">
      <c r="C800" s="73"/>
    </row>
    <row r="801" spans="3:3" ht="15.75" customHeight="1">
      <c r="C801" s="73"/>
    </row>
    <row r="802" spans="3:3" ht="15.75" customHeight="1">
      <c r="C802" s="73"/>
    </row>
    <row r="803" spans="3:3" ht="15.75" customHeight="1">
      <c r="C803" s="73"/>
    </row>
    <row r="804" spans="3:3" ht="15.75" customHeight="1">
      <c r="C804" s="73"/>
    </row>
    <row r="805" spans="3:3" ht="15.75" customHeight="1">
      <c r="C805" s="73"/>
    </row>
    <row r="806" spans="3:3" ht="15.75" customHeight="1">
      <c r="C806" s="73"/>
    </row>
    <row r="807" spans="3:3" ht="15.75" customHeight="1">
      <c r="C807" s="73"/>
    </row>
    <row r="808" spans="3:3" ht="15.75" customHeight="1">
      <c r="C808" s="73"/>
    </row>
    <row r="809" spans="3:3" ht="15.75" customHeight="1">
      <c r="C809" s="73"/>
    </row>
    <row r="810" spans="3:3" ht="15.75" customHeight="1">
      <c r="C810" s="73"/>
    </row>
    <row r="811" spans="3:3" ht="15.75" customHeight="1">
      <c r="C811" s="73"/>
    </row>
    <row r="812" spans="3:3" ht="15.75" customHeight="1">
      <c r="C812" s="73"/>
    </row>
    <row r="813" spans="3:3" ht="15.75" customHeight="1">
      <c r="C813" s="73"/>
    </row>
    <row r="814" spans="3:3" ht="15.75" customHeight="1">
      <c r="C814" s="73"/>
    </row>
    <row r="815" spans="3:3" ht="15.75" customHeight="1">
      <c r="C815" s="73"/>
    </row>
    <row r="816" spans="3:3" ht="15.75" customHeight="1">
      <c r="C816" s="73"/>
    </row>
    <row r="817" spans="3:3" ht="15.75" customHeight="1">
      <c r="C817" s="73"/>
    </row>
    <row r="818" spans="3:3" ht="15.75" customHeight="1">
      <c r="C818" s="73"/>
    </row>
    <row r="819" spans="3:3" ht="15.75" customHeight="1">
      <c r="C819" s="73"/>
    </row>
    <row r="820" spans="3:3" ht="15.75" customHeight="1">
      <c r="C820" s="73"/>
    </row>
    <row r="821" spans="3:3" ht="15.75" customHeight="1">
      <c r="C821" s="73"/>
    </row>
    <row r="822" spans="3:3" ht="15.75" customHeight="1">
      <c r="C822" s="73"/>
    </row>
    <row r="823" spans="3:3" ht="15.75" customHeight="1">
      <c r="C823" s="73"/>
    </row>
    <row r="824" spans="3:3" ht="15.75" customHeight="1">
      <c r="C824" s="73"/>
    </row>
    <row r="825" spans="3:3" ht="15.75" customHeight="1">
      <c r="C825" s="73"/>
    </row>
    <row r="826" spans="3:3" ht="15.75" customHeight="1">
      <c r="C826" s="73"/>
    </row>
    <row r="827" spans="3:3" ht="15.75" customHeight="1">
      <c r="C827" s="73"/>
    </row>
    <row r="828" spans="3:3" ht="15.75" customHeight="1">
      <c r="C828" s="73"/>
    </row>
    <row r="829" spans="3:3" ht="15.75" customHeight="1">
      <c r="C829" s="73"/>
    </row>
    <row r="830" spans="3:3" ht="15.75" customHeight="1">
      <c r="C830" s="73"/>
    </row>
    <row r="831" spans="3:3" ht="15.75" customHeight="1">
      <c r="C831" s="73"/>
    </row>
    <row r="832" spans="3:3" ht="15.75" customHeight="1">
      <c r="C832" s="73"/>
    </row>
    <row r="833" spans="3:3" ht="15.75" customHeight="1">
      <c r="C833" s="73"/>
    </row>
    <row r="834" spans="3:3" ht="15.75" customHeight="1">
      <c r="C834" s="73"/>
    </row>
    <row r="835" spans="3:3" ht="15.75" customHeight="1">
      <c r="C835" s="73"/>
    </row>
    <row r="836" spans="3:3" ht="15.75" customHeight="1">
      <c r="C836" s="73"/>
    </row>
    <row r="837" spans="3:3" ht="15.75" customHeight="1">
      <c r="C837" s="73"/>
    </row>
    <row r="838" spans="3:3" ht="15.75" customHeight="1">
      <c r="C838" s="73"/>
    </row>
    <row r="839" spans="3:3" ht="15.75" customHeight="1">
      <c r="C839" s="73"/>
    </row>
    <row r="840" spans="3:3" ht="15.75" customHeight="1">
      <c r="C840" s="73"/>
    </row>
    <row r="841" spans="3:3" ht="15.75" customHeight="1">
      <c r="C841" s="73"/>
    </row>
    <row r="842" spans="3:3" ht="15.75" customHeight="1">
      <c r="C842" s="73"/>
    </row>
    <row r="843" spans="3:3" ht="15.75" customHeight="1">
      <c r="C843" s="73"/>
    </row>
    <row r="844" spans="3:3" ht="15.75" customHeight="1">
      <c r="C844" s="73"/>
    </row>
    <row r="845" spans="3:3" ht="15.75" customHeight="1">
      <c r="C845" s="73"/>
    </row>
    <row r="846" spans="3:3" ht="15.75" customHeight="1">
      <c r="C846" s="73"/>
    </row>
    <row r="847" spans="3:3" ht="15.75" customHeight="1">
      <c r="C847" s="73"/>
    </row>
    <row r="848" spans="3:3" ht="15.75" customHeight="1">
      <c r="C848" s="73"/>
    </row>
    <row r="849" spans="3:3" ht="15.75" customHeight="1">
      <c r="C849" s="73"/>
    </row>
    <row r="850" spans="3:3" ht="15.75" customHeight="1">
      <c r="C850" s="73"/>
    </row>
    <row r="851" spans="3:3" ht="15.75" customHeight="1">
      <c r="C851" s="73"/>
    </row>
    <row r="852" spans="3:3" ht="15.75" customHeight="1">
      <c r="C852" s="73"/>
    </row>
    <row r="853" spans="3:3" ht="15.75" customHeight="1">
      <c r="C853" s="73"/>
    </row>
    <row r="854" spans="3:3" ht="15.75" customHeight="1">
      <c r="C854" s="73"/>
    </row>
    <row r="855" spans="3:3" ht="15.75" customHeight="1">
      <c r="C855" s="73"/>
    </row>
    <row r="856" spans="3:3" ht="15.75" customHeight="1">
      <c r="C856" s="73"/>
    </row>
    <row r="857" spans="3:3" ht="15.75" customHeight="1">
      <c r="C857" s="73"/>
    </row>
    <row r="858" spans="3:3" ht="15.75" customHeight="1">
      <c r="C858" s="73"/>
    </row>
    <row r="859" spans="3:3" ht="15.75" customHeight="1">
      <c r="C859" s="73"/>
    </row>
    <row r="860" spans="3:3" ht="15.75" customHeight="1">
      <c r="C860" s="73"/>
    </row>
    <row r="861" spans="3:3" ht="15.75" customHeight="1">
      <c r="C861" s="73"/>
    </row>
    <row r="862" spans="3:3" ht="15.75" customHeight="1">
      <c r="C862" s="73"/>
    </row>
    <row r="863" spans="3:3" ht="15.75" customHeight="1">
      <c r="C863" s="73"/>
    </row>
    <row r="864" spans="3:3" ht="15.75" customHeight="1">
      <c r="C864" s="73"/>
    </row>
    <row r="865" spans="3:3" ht="15.75" customHeight="1">
      <c r="C865" s="73"/>
    </row>
    <row r="866" spans="3:3" ht="15.75" customHeight="1">
      <c r="C866" s="73"/>
    </row>
    <row r="867" spans="3:3" ht="15.75" customHeight="1">
      <c r="C867" s="73"/>
    </row>
    <row r="868" spans="3:3" ht="15.75" customHeight="1">
      <c r="C868" s="73"/>
    </row>
    <row r="869" spans="3:3" ht="15.75" customHeight="1">
      <c r="C869" s="73"/>
    </row>
    <row r="870" spans="3:3" ht="15.75" customHeight="1">
      <c r="C870" s="73"/>
    </row>
    <row r="871" spans="3:3" ht="15.75" customHeight="1">
      <c r="C871" s="73"/>
    </row>
    <row r="872" spans="3:3" ht="15.75" customHeight="1">
      <c r="C872" s="73"/>
    </row>
    <row r="873" spans="3:3" ht="15.75" customHeight="1">
      <c r="C873" s="73"/>
    </row>
    <row r="874" spans="3:3" ht="15.75" customHeight="1">
      <c r="C874" s="73"/>
    </row>
    <row r="875" spans="3:3" ht="15.75" customHeight="1">
      <c r="C875" s="73"/>
    </row>
    <row r="876" spans="3:3" ht="15.75" customHeight="1">
      <c r="C876" s="73"/>
    </row>
    <row r="877" spans="3:3" ht="15.75" customHeight="1">
      <c r="C877" s="73"/>
    </row>
    <row r="878" spans="3:3" ht="15.75" customHeight="1">
      <c r="C878" s="73"/>
    </row>
    <row r="879" spans="3:3" ht="15.75" customHeight="1">
      <c r="C879" s="73"/>
    </row>
    <row r="880" spans="3:3" ht="15.75" customHeight="1">
      <c r="C880" s="73"/>
    </row>
    <row r="881" spans="3:3" ht="15.75" customHeight="1">
      <c r="C881" s="73"/>
    </row>
    <row r="882" spans="3:3" ht="15.75" customHeight="1">
      <c r="C882" s="73"/>
    </row>
    <row r="883" spans="3:3" ht="15.75" customHeight="1">
      <c r="C883" s="73"/>
    </row>
    <row r="884" spans="3:3" ht="15.75" customHeight="1">
      <c r="C884" s="73"/>
    </row>
    <row r="885" spans="3:3" ht="15.75" customHeight="1">
      <c r="C885" s="73"/>
    </row>
    <row r="886" spans="3:3" ht="15.75" customHeight="1">
      <c r="C886" s="73"/>
    </row>
    <row r="887" spans="3:3" ht="15.75" customHeight="1">
      <c r="C887" s="73"/>
    </row>
    <row r="888" spans="3:3" ht="15.75" customHeight="1">
      <c r="C888" s="73"/>
    </row>
    <row r="889" spans="3:3" ht="15.75" customHeight="1">
      <c r="C889" s="73"/>
    </row>
    <row r="890" spans="3:3" ht="15.75" customHeight="1">
      <c r="C890" s="73"/>
    </row>
    <row r="891" spans="3:3" ht="15.75" customHeight="1">
      <c r="C891" s="73"/>
    </row>
    <row r="892" spans="3:3" ht="15.75" customHeight="1">
      <c r="C892" s="73"/>
    </row>
    <row r="893" spans="3:3" ht="15.75" customHeight="1">
      <c r="C893" s="73"/>
    </row>
    <row r="894" spans="3:3" ht="15.75" customHeight="1">
      <c r="C894" s="73"/>
    </row>
    <row r="895" spans="3:3" ht="15.75" customHeight="1">
      <c r="C895" s="73"/>
    </row>
    <row r="896" spans="3:3" ht="15.75" customHeight="1">
      <c r="C896" s="73"/>
    </row>
    <row r="897" spans="3:3" ht="15.75" customHeight="1">
      <c r="C897" s="73"/>
    </row>
    <row r="898" spans="3:3" ht="15.75" customHeight="1">
      <c r="C898" s="73"/>
    </row>
    <row r="899" spans="3:3" ht="15.75" customHeight="1">
      <c r="C899" s="73"/>
    </row>
    <row r="900" spans="3:3" ht="15.75" customHeight="1">
      <c r="C900" s="73"/>
    </row>
    <row r="901" spans="3:3" ht="15.75" customHeight="1">
      <c r="C901" s="73"/>
    </row>
    <row r="902" spans="3:3" ht="15.75" customHeight="1">
      <c r="C902" s="73"/>
    </row>
    <row r="903" spans="3:3" ht="15.75" customHeight="1">
      <c r="C903" s="73"/>
    </row>
    <row r="904" spans="3:3" ht="15.75" customHeight="1">
      <c r="C904" s="73"/>
    </row>
    <row r="905" spans="3:3" ht="15.75" customHeight="1">
      <c r="C905" s="73"/>
    </row>
    <row r="906" spans="3:3" ht="15.75" customHeight="1">
      <c r="C906" s="73"/>
    </row>
    <row r="907" spans="3:3" ht="15.75" customHeight="1">
      <c r="C907" s="73"/>
    </row>
    <row r="908" spans="3:3" ht="15.75" customHeight="1">
      <c r="C908" s="73"/>
    </row>
    <row r="909" spans="3:3" ht="15.75" customHeight="1">
      <c r="C909" s="73"/>
    </row>
    <row r="910" spans="3:3" ht="15.75" customHeight="1">
      <c r="C910" s="73"/>
    </row>
    <row r="911" spans="3:3" ht="15.75" customHeight="1">
      <c r="C911" s="73"/>
    </row>
    <row r="912" spans="3:3" ht="15.75" customHeight="1">
      <c r="C912" s="73"/>
    </row>
    <row r="913" spans="3:3" ht="15.75" customHeight="1">
      <c r="C913" s="73"/>
    </row>
    <row r="914" spans="3:3" ht="15.75" customHeight="1">
      <c r="C914" s="73"/>
    </row>
    <row r="915" spans="3:3" ht="15.75" customHeight="1">
      <c r="C915" s="73"/>
    </row>
    <row r="916" spans="3:3" ht="15.75" customHeight="1">
      <c r="C916" s="73"/>
    </row>
    <row r="917" spans="3:3" ht="15.75" customHeight="1">
      <c r="C917" s="73"/>
    </row>
    <row r="918" spans="3:3" ht="15.75" customHeight="1">
      <c r="C918" s="73"/>
    </row>
    <row r="919" spans="3:3" ht="15.75" customHeight="1">
      <c r="C919" s="73"/>
    </row>
    <row r="920" spans="3:3" ht="15.75" customHeight="1">
      <c r="C920" s="73"/>
    </row>
    <row r="921" spans="3:3" ht="15.75" customHeight="1">
      <c r="C921" s="73"/>
    </row>
    <row r="922" spans="3:3" ht="15.75" customHeight="1">
      <c r="C922" s="73"/>
    </row>
    <row r="923" spans="3:3" ht="15.75" customHeight="1">
      <c r="C923" s="73"/>
    </row>
    <row r="924" spans="3:3" ht="15.75" customHeight="1">
      <c r="C924" s="73"/>
    </row>
    <row r="925" spans="3:3" ht="15.75" customHeight="1">
      <c r="C925" s="73"/>
    </row>
    <row r="926" spans="3:3" ht="15.75" customHeight="1">
      <c r="C926" s="73"/>
    </row>
    <row r="927" spans="3:3" ht="15.75" customHeight="1">
      <c r="C927" s="73"/>
    </row>
    <row r="928" spans="3:3" ht="15.75" customHeight="1">
      <c r="C928" s="73"/>
    </row>
    <row r="929" spans="3:3" ht="15.75" customHeight="1">
      <c r="C929" s="73"/>
    </row>
    <row r="930" spans="3:3" ht="15.75" customHeight="1">
      <c r="C930" s="73"/>
    </row>
    <row r="931" spans="3:3" ht="15.75" customHeight="1">
      <c r="C931" s="73"/>
    </row>
    <row r="932" spans="3:3" ht="15.75" customHeight="1">
      <c r="C932" s="73"/>
    </row>
    <row r="933" spans="3:3" ht="15.75" customHeight="1">
      <c r="C933" s="73"/>
    </row>
    <row r="934" spans="3:3" ht="15.75" customHeight="1">
      <c r="C934" s="73"/>
    </row>
    <row r="935" spans="3:3" ht="15.75" customHeight="1">
      <c r="C935" s="73"/>
    </row>
    <row r="936" spans="3:3" ht="15.75" customHeight="1">
      <c r="C936" s="73"/>
    </row>
    <row r="937" spans="3:3" ht="15.75" customHeight="1">
      <c r="C937" s="73"/>
    </row>
    <row r="938" spans="3:3" ht="15.75" customHeight="1">
      <c r="C938" s="73"/>
    </row>
    <row r="939" spans="3:3" ht="15.75" customHeight="1">
      <c r="C939" s="73"/>
    </row>
    <row r="940" spans="3:3" ht="15.75" customHeight="1">
      <c r="C940" s="73"/>
    </row>
    <row r="941" spans="3:3" ht="15.75" customHeight="1">
      <c r="C941" s="73"/>
    </row>
    <row r="942" spans="3:3" ht="15.75" customHeight="1">
      <c r="C942" s="73"/>
    </row>
    <row r="943" spans="3:3" ht="15.75" customHeight="1">
      <c r="C943" s="73"/>
    </row>
    <row r="944" spans="3:3" ht="15.75" customHeight="1">
      <c r="C944" s="73"/>
    </row>
    <row r="945" spans="3:3" ht="15.75" customHeight="1">
      <c r="C945" s="73"/>
    </row>
    <row r="946" spans="3:3" ht="15.75" customHeight="1">
      <c r="C946" s="73"/>
    </row>
    <row r="947" spans="3:3" ht="15.75" customHeight="1">
      <c r="C947" s="73"/>
    </row>
    <row r="948" spans="3:3" ht="15.75" customHeight="1">
      <c r="C948" s="73"/>
    </row>
    <row r="949" spans="3:3" ht="15.75" customHeight="1">
      <c r="C949" s="73"/>
    </row>
    <row r="950" spans="3:3" ht="15.75" customHeight="1">
      <c r="C950" s="73"/>
    </row>
    <row r="951" spans="3:3" ht="15.75" customHeight="1">
      <c r="C951" s="73"/>
    </row>
    <row r="952" spans="3:3" ht="15.75" customHeight="1">
      <c r="C952" s="73"/>
    </row>
    <row r="953" spans="3:3" ht="15.75" customHeight="1">
      <c r="C953" s="73"/>
    </row>
    <row r="954" spans="3:3" ht="15.75" customHeight="1">
      <c r="C954" s="73"/>
    </row>
    <row r="955" spans="3:3" ht="15.75" customHeight="1">
      <c r="C955" s="73"/>
    </row>
    <row r="956" spans="3:3" ht="15.75" customHeight="1">
      <c r="C956" s="73"/>
    </row>
    <row r="957" spans="3:3" ht="15.75" customHeight="1">
      <c r="C957" s="73"/>
    </row>
    <row r="958" spans="3:3" ht="15.75" customHeight="1">
      <c r="C958" s="73"/>
    </row>
    <row r="959" spans="3:3" ht="15.75" customHeight="1">
      <c r="C959" s="73"/>
    </row>
    <row r="960" spans="3:3" ht="15.75" customHeight="1">
      <c r="C960" s="73"/>
    </row>
    <row r="961" spans="3:3" ht="15.75" customHeight="1">
      <c r="C961" s="73"/>
    </row>
    <row r="962" spans="3:3" ht="15.75" customHeight="1">
      <c r="C962" s="73"/>
    </row>
    <row r="963" spans="3:3" ht="15.75" customHeight="1">
      <c r="C963" s="73"/>
    </row>
    <row r="964" spans="3:3" ht="15.75" customHeight="1">
      <c r="C964" s="73"/>
    </row>
    <row r="965" spans="3:3" ht="15.75" customHeight="1">
      <c r="C965" s="73"/>
    </row>
    <row r="966" spans="3:3" ht="15.75" customHeight="1">
      <c r="C966" s="73"/>
    </row>
    <row r="967" spans="3:3" ht="15.75" customHeight="1">
      <c r="C967" s="73"/>
    </row>
    <row r="968" spans="3:3" ht="15.75" customHeight="1">
      <c r="C968" s="73"/>
    </row>
    <row r="969" spans="3:3" ht="15.75" customHeight="1">
      <c r="C969" s="73"/>
    </row>
    <row r="970" spans="3:3" ht="15.75" customHeight="1">
      <c r="C970" s="73"/>
    </row>
    <row r="971" spans="3:3" ht="15.75" customHeight="1">
      <c r="C971" s="73"/>
    </row>
    <row r="972" spans="3:3" ht="15.75" customHeight="1">
      <c r="C972" s="73"/>
    </row>
    <row r="973" spans="3:3" ht="15.75" customHeight="1">
      <c r="C973" s="73"/>
    </row>
    <row r="974" spans="3:3" ht="15.75" customHeight="1">
      <c r="C974" s="73"/>
    </row>
    <row r="975" spans="3:3" ht="15.75" customHeight="1">
      <c r="C975" s="73"/>
    </row>
    <row r="976" spans="3:3" ht="15.75" customHeight="1">
      <c r="C976" s="73"/>
    </row>
    <row r="977" spans="3:3" ht="15.75" customHeight="1">
      <c r="C977" s="73"/>
    </row>
    <row r="978" spans="3:3" ht="15.75" customHeight="1">
      <c r="C978" s="73"/>
    </row>
    <row r="979" spans="3:3" ht="15.75" customHeight="1">
      <c r="C979" s="73"/>
    </row>
    <row r="980" spans="3:3" ht="15.75" customHeight="1">
      <c r="C980" s="73"/>
    </row>
    <row r="981" spans="3:3" ht="15.75" customHeight="1">
      <c r="C981" s="73"/>
    </row>
    <row r="982" spans="3:3" ht="15.75" customHeight="1">
      <c r="C982" s="73"/>
    </row>
    <row r="983" spans="3:3" ht="15.75" customHeight="1">
      <c r="C983" s="73"/>
    </row>
    <row r="984" spans="3:3" ht="15.75" customHeight="1">
      <c r="C984" s="73"/>
    </row>
    <row r="985" spans="3:3" ht="15.75" customHeight="1">
      <c r="C985" s="73"/>
    </row>
    <row r="986" spans="3:3" ht="15.75" customHeight="1">
      <c r="C986" s="73"/>
    </row>
    <row r="987" spans="3:3" ht="15.75" customHeight="1">
      <c r="C987" s="73"/>
    </row>
    <row r="988" spans="3:3" ht="15.75" customHeight="1">
      <c r="C988" s="73"/>
    </row>
    <row r="989" spans="3:3" ht="15.75" customHeight="1">
      <c r="C989" s="73"/>
    </row>
    <row r="990" spans="3:3" ht="15.75" customHeight="1">
      <c r="C990" s="73"/>
    </row>
    <row r="991" spans="3:3" ht="15.75" customHeight="1">
      <c r="C991" s="73"/>
    </row>
    <row r="992" spans="3:3" ht="15.75" customHeight="1">
      <c r="C992" s="73"/>
    </row>
    <row r="993" spans="3:3" ht="15.75" customHeight="1">
      <c r="C993" s="73"/>
    </row>
    <row r="994" spans="3:3" ht="15.75" customHeight="1">
      <c r="C994" s="73"/>
    </row>
    <row r="995" spans="3:3" ht="15.75" customHeight="1">
      <c r="C995" s="73"/>
    </row>
    <row r="996" spans="3:3" ht="15.75" customHeight="1">
      <c r="C996" s="73"/>
    </row>
    <row r="997" spans="3:3" ht="15.75" customHeight="1">
      <c r="C997" s="73"/>
    </row>
    <row r="998" spans="3:3" ht="15.75" customHeight="1">
      <c r="C998" s="73"/>
    </row>
    <row r="999" spans="3:3" ht="15.75" customHeight="1">
      <c r="C999" s="73"/>
    </row>
    <row r="1000" spans="3:3" ht="15" customHeight="1">
      <c r="C1000" s="73"/>
    </row>
    <row r="1001" spans="3:3" ht="15" customHeight="1">
      <c r="C1001" s="73"/>
    </row>
    <row r="1002" spans="3:3" ht="15" customHeight="1">
      <c r="C1002" s="73"/>
    </row>
    <row r="1003" spans="3:3" ht="15" customHeight="1">
      <c r="C1003" s="73"/>
    </row>
  </sheetData>
  <sheetProtection password="EB7F" sheet="1" objects="1" scenarios="1"/>
  <mergeCells count="18">
    <mergeCell ref="D1:T1"/>
    <mergeCell ref="D2:T2"/>
    <mergeCell ref="D3:T3"/>
    <mergeCell ref="D4:T4"/>
    <mergeCell ref="B30:D30"/>
    <mergeCell ref="F6:G6"/>
    <mergeCell ref="H6:I6"/>
    <mergeCell ref="J6:K6"/>
    <mergeCell ref="B26:D26"/>
    <mergeCell ref="B27:D27"/>
    <mergeCell ref="A1:C4"/>
    <mergeCell ref="B38:C38"/>
    <mergeCell ref="B39:C39"/>
    <mergeCell ref="B51:C51"/>
    <mergeCell ref="B52:C52"/>
    <mergeCell ref="B28:D28"/>
    <mergeCell ref="B29:D29"/>
    <mergeCell ref="B31:D31"/>
  </mergeCells>
  <phoneticPr fontId="73" type="noConversion"/>
  <pageMargins left="0.7" right="0.7" top="0.75" bottom="0.75" header="0" footer="0"/>
  <pageSetup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B1:Z1000"/>
  <sheetViews>
    <sheetView showGridLines="0" topLeftCell="A7" zoomScale="60" zoomScaleNormal="60" workbookViewId="0">
      <selection activeCell="I24" sqref="I24:J25"/>
    </sheetView>
  </sheetViews>
  <sheetFormatPr baseColWidth="10" defaultColWidth="14.42578125" defaultRowHeight="15" customHeight="1"/>
  <cols>
    <col min="1" max="1" width="10" customWidth="1"/>
    <col min="2" max="2" width="7.28515625" customWidth="1"/>
    <col min="3" max="3" width="13.42578125" customWidth="1"/>
    <col min="4" max="4" width="13.5703125" customWidth="1"/>
    <col min="5" max="5" width="10" customWidth="1"/>
    <col min="6" max="6" width="13.28515625" customWidth="1"/>
    <col min="7" max="7" width="15.140625" customWidth="1"/>
    <col min="8" max="8" width="10" customWidth="1"/>
    <col min="9" max="9" width="13" customWidth="1"/>
    <col min="10" max="10" width="15" customWidth="1"/>
    <col min="11" max="11" width="10" customWidth="1"/>
    <col min="12" max="12" width="13.140625" customWidth="1"/>
    <col min="13" max="13" width="15.85546875" customWidth="1"/>
    <col min="14" max="14" width="10" customWidth="1"/>
    <col min="15" max="15" width="13.140625" customWidth="1"/>
    <col min="16" max="16" width="15" customWidth="1"/>
    <col min="17" max="17" width="10" customWidth="1"/>
    <col min="18" max="18" width="2.140625" customWidth="1"/>
    <col min="19" max="19" width="10" hidden="1" customWidth="1"/>
    <col min="20" max="26" width="10" customWidth="1"/>
  </cols>
  <sheetData>
    <row r="1" spans="2:26" ht="15.75" customHeight="1" thickBot="1"/>
    <row r="2" spans="2:26" ht="25.5" customHeight="1" thickBot="1">
      <c r="B2" s="1029"/>
      <c r="C2" s="1030"/>
      <c r="D2" s="1038" t="s">
        <v>95</v>
      </c>
      <c r="E2" s="1039"/>
      <c r="F2" s="1039"/>
      <c r="G2" s="1039"/>
      <c r="H2" s="1039"/>
      <c r="I2" s="1039"/>
      <c r="J2" s="1039"/>
      <c r="K2" s="1039"/>
      <c r="L2" s="1039"/>
      <c r="M2" s="1039"/>
      <c r="N2" s="1039"/>
      <c r="O2" s="1040"/>
      <c r="P2" s="140" t="s">
        <v>1</v>
      </c>
      <c r="Q2" s="141"/>
      <c r="R2" s="142"/>
      <c r="S2" s="128"/>
    </row>
    <row r="3" spans="2:26" ht="28.5" customHeight="1" thickBot="1">
      <c r="B3" s="1031"/>
      <c r="C3" s="1032"/>
      <c r="D3" s="1038" t="s">
        <v>94</v>
      </c>
      <c r="E3" s="1039"/>
      <c r="F3" s="1039"/>
      <c r="G3" s="1039"/>
      <c r="H3" s="1039"/>
      <c r="I3" s="1039"/>
      <c r="J3" s="1039"/>
      <c r="K3" s="1039"/>
      <c r="L3" s="1039"/>
      <c r="M3" s="1039"/>
      <c r="N3" s="1039"/>
      <c r="O3" s="1040"/>
      <c r="P3" s="1035" t="s">
        <v>92</v>
      </c>
      <c r="Q3" s="1036"/>
      <c r="R3" s="1037"/>
      <c r="S3" s="128"/>
    </row>
    <row r="4" spans="2:26" ht="30.75" customHeight="1" thickBot="1">
      <c r="B4" s="1031"/>
      <c r="C4" s="1032"/>
      <c r="D4" s="1038" t="s">
        <v>96</v>
      </c>
      <c r="E4" s="1039"/>
      <c r="F4" s="1039"/>
      <c r="G4" s="1039"/>
      <c r="H4" s="1039"/>
      <c r="I4" s="1039"/>
      <c r="J4" s="1039"/>
      <c r="K4" s="1039"/>
      <c r="L4" s="1039"/>
      <c r="M4" s="1039"/>
      <c r="N4" s="1039"/>
      <c r="O4" s="1040"/>
      <c r="P4" s="138" t="s">
        <v>104</v>
      </c>
      <c r="Q4" s="141"/>
      <c r="R4" s="142"/>
      <c r="S4" s="128"/>
      <c r="V4" s="74"/>
      <c r="W4" s="74"/>
      <c r="X4" s="74"/>
      <c r="Y4" s="74"/>
      <c r="Z4" s="74"/>
    </row>
    <row r="5" spans="2:26" ht="23.25" customHeight="1" thickBot="1">
      <c r="B5" s="1033"/>
      <c r="C5" s="1034"/>
      <c r="D5" s="1038" t="s">
        <v>0</v>
      </c>
      <c r="E5" s="1039"/>
      <c r="F5" s="1039"/>
      <c r="G5" s="1039"/>
      <c r="H5" s="1039"/>
      <c r="I5" s="1039"/>
      <c r="J5" s="1039"/>
      <c r="K5" s="1039"/>
      <c r="L5" s="1039"/>
      <c r="M5" s="1039"/>
      <c r="N5" s="1039"/>
      <c r="O5" s="1040"/>
      <c r="P5" s="139" t="s">
        <v>93</v>
      </c>
      <c r="Q5" s="141"/>
      <c r="R5" s="142"/>
      <c r="S5" s="128"/>
    </row>
    <row r="6" spans="2:26" ht="15.75" customHeight="1" thickBot="1">
      <c r="C6" s="91"/>
      <c r="D6" s="91"/>
      <c r="E6" s="91"/>
      <c r="F6" s="92"/>
      <c r="G6" s="93"/>
      <c r="H6" s="93"/>
      <c r="I6" s="93"/>
      <c r="J6" s="94"/>
      <c r="K6" s="93"/>
      <c r="L6" s="93"/>
      <c r="M6" s="93"/>
      <c r="N6" s="94"/>
      <c r="O6" s="95"/>
      <c r="P6" s="95"/>
    </row>
    <row r="7" spans="2:26">
      <c r="C7" s="1021" t="s">
        <v>20</v>
      </c>
      <c r="D7" s="423"/>
      <c r="E7" s="423"/>
      <c r="F7" s="423"/>
      <c r="G7" s="423"/>
      <c r="H7" s="423"/>
      <c r="I7" s="423"/>
      <c r="J7" s="423"/>
      <c r="K7" s="423"/>
      <c r="L7" s="423"/>
      <c r="M7" s="423"/>
      <c r="N7" s="423"/>
      <c r="O7" s="423"/>
      <c r="P7" s="1022"/>
    </row>
    <row r="8" spans="2:26" ht="15.75" customHeight="1" thickBot="1">
      <c r="C8" s="1016"/>
      <c r="D8" s="1017"/>
      <c r="E8" s="1017"/>
      <c r="F8" s="1017"/>
      <c r="G8" s="1017"/>
      <c r="H8" s="1017"/>
      <c r="I8" s="1017"/>
      <c r="J8" s="1017"/>
      <c r="K8" s="1017"/>
      <c r="L8" s="1017"/>
      <c r="M8" s="1017"/>
      <c r="N8" s="1017"/>
      <c r="O8" s="1017"/>
      <c r="P8" s="1023"/>
    </row>
    <row r="10" spans="2:26" ht="37.5" customHeight="1">
      <c r="B10" s="96"/>
      <c r="C10" s="1018" t="s">
        <v>283</v>
      </c>
      <c r="D10" s="1019"/>
      <c r="E10" s="97"/>
      <c r="F10" s="1020" t="s">
        <v>281</v>
      </c>
      <c r="G10" s="1019"/>
      <c r="H10" s="97"/>
      <c r="I10" s="1020" t="s">
        <v>64</v>
      </c>
      <c r="J10" s="1019"/>
      <c r="K10" s="97"/>
      <c r="L10" s="1018" t="s">
        <v>65</v>
      </c>
      <c r="M10" s="1019"/>
      <c r="N10" s="97"/>
      <c r="O10" s="1018" t="s">
        <v>282</v>
      </c>
      <c r="P10" s="1019"/>
    </row>
    <row r="11" spans="2:26">
      <c r="B11" s="96"/>
      <c r="C11" s="72" t="s">
        <v>66</v>
      </c>
      <c r="D11" s="72" t="s">
        <v>67</v>
      </c>
      <c r="F11" s="72" t="s">
        <v>66</v>
      </c>
      <c r="G11" s="72" t="s">
        <v>67</v>
      </c>
      <c r="I11" s="72" t="s">
        <v>66</v>
      </c>
      <c r="J11" s="72" t="s">
        <v>67</v>
      </c>
      <c r="L11" s="72" t="s">
        <v>66</v>
      </c>
      <c r="M11" s="72" t="s">
        <v>67</v>
      </c>
      <c r="O11" s="72" t="s">
        <v>66</v>
      </c>
      <c r="P11" s="72" t="s">
        <v>67</v>
      </c>
    </row>
    <row r="12" spans="2:26">
      <c r="B12" s="96"/>
      <c r="C12" s="98">
        <v>1</v>
      </c>
      <c r="D12" s="99">
        <v>0.5</v>
      </c>
      <c r="E12" s="100"/>
      <c r="F12" s="98">
        <v>1</v>
      </c>
      <c r="G12" s="99">
        <v>0.3</v>
      </c>
      <c r="H12" s="100"/>
      <c r="I12" s="98">
        <v>1</v>
      </c>
      <c r="J12" s="99">
        <v>0.7</v>
      </c>
      <c r="K12" s="100"/>
      <c r="L12" s="98">
        <v>1</v>
      </c>
      <c r="M12" s="99">
        <v>0.05</v>
      </c>
      <c r="N12" s="100"/>
      <c r="O12" s="98">
        <v>1</v>
      </c>
      <c r="P12" s="99">
        <v>0.45</v>
      </c>
    </row>
    <row r="13" spans="2:26" ht="6" customHeight="1">
      <c r="B13" s="96"/>
    </row>
    <row r="14" spans="2:26">
      <c r="B14" s="96"/>
    </row>
    <row r="15" spans="2:26">
      <c r="B15" s="96"/>
    </row>
    <row r="16" spans="2:26">
      <c r="B16" s="96"/>
    </row>
    <row r="17" spans="2:16">
      <c r="B17" s="96"/>
    </row>
    <row r="18" spans="2:16">
      <c r="B18" s="96"/>
    </row>
    <row r="19" spans="2:16">
      <c r="B19" s="96"/>
    </row>
    <row r="20" spans="2:16">
      <c r="B20" s="96"/>
    </row>
    <row r="21" spans="2:16" ht="15.75" customHeight="1">
      <c r="B21" s="96"/>
    </row>
    <row r="22" spans="2:16" ht="15.75" customHeight="1">
      <c r="B22" s="96"/>
    </row>
    <row r="23" spans="2:16" ht="15.75" customHeight="1">
      <c r="B23" s="96"/>
    </row>
    <row r="24" spans="2:16" ht="15.75" customHeight="1">
      <c r="B24" s="96"/>
      <c r="C24" s="1024" t="s">
        <v>21</v>
      </c>
      <c r="D24" s="1025"/>
      <c r="F24" s="1024" t="s">
        <v>68</v>
      </c>
      <c r="G24" s="1025"/>
      <c r="I24" s="1024" t="s">
        <v>284</v>
      </c>
      <c r="J24" s="1025"/>
      <c r="L24" s="1024" t="s">
        <v>69</v>
      </c>
      <c r="M24" s="1025"/>
      <c r="O24" s="1024" t="s">
        <v>25</v>
      </c>
      <c r="P24" s="1025"/>
    </row>
    <row r="25" spans="2:16" ht="26.25" customHeight="1">
      <c r="B25" s="96"/>
      <c r="C25" s="1026"/>
      <c r="D25" s="636"/>
      <c r="F25" s="1026"/>
      <c r="G25" s="636"/>
      <c r="I25" s="1026"/>
      <c r="J25" s="636"/>
      <c r="L25" s="1026"/>
      <c r="M25" s="636"/>
      <c r="O25" s="1026"/>
      <c r="P25" s="636"/>
    </row>
    <row r="26" spans="2:16" ht="15.75" customHeight="1">
      <c r="B26" s="96"/>
      <c r="C26" s="72" t="s">
        <v>66</v>
      </c>
      <c r="D26" s="72" t="s">
        <v>67</v>
      </c>
      <c r="F26" s="72" t="s">
        <v>66</v>
      </c>
      <c r="G26" s="72" t="s">
        <v>67</v>
      </c>
      <c r="I26" s="72" t="s">
        <v>66</v>
      </c>
      <c r="J26" s="72" t="s">
        <v>67</v>
      </c>
      <c r="L26" s="72" t="s">
        <v>66</v>
      </c>
      <c r="M26" s="72" t="s">
        <v>67</v>
      </c>
      <c r="O26" s="72" t="s">
        <v>66</v>
      </c>
      <c r="P26" s="72" t="s">
        <v>67</v>
      </c>
    </row>
    <row r="27" spans="2:16" ht="15.75" customHeight="1">
      <c r="B27" s="96"/>
      <c r="C27" s="98">
        <v>1</v>
      </c>
      <c r="D27" s="99">
        <v>0.5</v>
      </c>
      <c r="F27" s="98">
        <v>1</v>
      </c>
      <c r="G27" s="99">
        <v>0.45</v>
      </c>
      <c r="I27" s="98">
        <v>1</v>
      </c>
      <c r="J27" s="99">
        <v>0.6</v>
      </c>
      <c r="L27" s="98">
        <v>1</v>
      </c>
      <c r="M27" s="99">
        <v>0.15</v>
      </c>
      <c r="O27" s="98">
        <v>1</v>
      </c>
      <c r="P27" s="99">
        <v>0.55000000000000004</v>
      </c>
    </row>
    <row r="28" spans="2:16" ht="7.5" customHeight="1">
      <c r="B28" s="96"/>
    </row>
    <row r="29" spans="2:16" ht="15.75" customHeight="1">
      <c r="B29" s="96"/>
    </row>
    <row r="30" spans="2:16" ht="15.75" customHeight="1">
      <c r="B30" s="96"/>
    </row>
    <row r="31" spans="2:16" ht="15.75" customHeight="1">
      <c r="B31" s="96"/>
    </row>
    <row r="32" spans="2:16" ht="15.75" customHeight="1">
      <c r="B32" s="96"/>
    </row>
    <row r="33" spans="2:16" ht="15.75" customHeight="1">
      <c r="B33" s="96"/>
    </row>
    <row r="34" spans="2:16" ht="15.75" customHeight="1">
      <c r="B34" s="96"/>
    </row>
    <row r="35" spans="2:16" ht="15.75" customHeight="1">
      <c r="B35" s="96"/>
    </row>
    <row r="36" spans="2:16" ht="15.75" customHeight="1">
      <c r="B36" s="96"/>
    </row>
    <row r="37" spans="2:16" ht="15.75" customHeight="1">
      <c r="B37" s="96"/>
    </row>
    <row r="38" spans="2:16" ht="15.75" customHeight="1">
      <c r="B38" s="96"/>
      <c r="C38" s="1027" t="s">
        <v>30</v>
      </c>
      <c r="D38" s="423"/>
      <c r="E38" s="423"/>
      <c r="F38" s="423"/>
      <c r="G38" s="423"/>
      <c r="H38" s="423"/>
      <c r="I38" s="423"/>
      <c r="J38" s="1022"/>
      <c r="K38" s="101"/>
      <c r="L38" s="1027" t="s">
        <v>36</v>
      </c>
      <c r="M38" s="423"/>
      <c r="N38" s="423"/>
      <c r="O38" s="423"/>
      <c r="P38" s="1022"/>
    </row>
    <row r="39" spans="2:16" ht="15.75" customHeight="1">
      <c r="B39" s="96"/>
      <c r="C39" s="1016"/>
      <c r="D39" s="1017"/>
      <c r="E39" s="1017"/>
      <c r="F39" s="1017"/>
      <c r="G39" s="1017"/>
      <c r="H39" s="1017"/>
      <c r="I39" s="1017"/>
      <c r="J39" s="1023"/>
      <c r="K39" s="101"/>
      <c r="L39" s="1016"/>
      <c r="M39" s="1017"/>
      <c r="N39" s="1017"/>
      <c r="O39" s="1017"/>
      <c r="P39" s="1023"/>
    </row>
    <row r="40" spans="2:16" ht="15.75" customHeight="1"/>
    <row r="41" spans="2:16" ht="24" customHeight="1">
      <c r="B41" s="1028"/>
      <c r="C41" s="1024" t="s">
        <v>31</v>
      </c>
      <c r="D41" s="1025"/>
      <c r="F41" s="1024" t="s">
        <v>285</v>
      </c>
      <c r="G41" s="1025"/>
      <c r="I41" s="1024" t="s">
        <v>70</v>
      </c>
      <c r="J41" s="1025"/>
      <c r="L41" s="1024" t="s">
        <v>71</v>
      </c>
      <c r="M41" s="1025"/>
      <c r="O41" s="1024" t="s">
        <v>72</v>
      </c>
      <c r="P41" s="1025"/>
    </row>
    <row r="42" spans="2:16" ht="19.5" customHeight="1">
      <c r="B42" s="403"/>
      <c r="C42" s="1026"/>
      <c r="D42" s="636"/>
      <c r="F42" s="1026"/>
      <c r="G42" s="636"/>
      <c r="I42" s="1026"/>
      <c r="J42" s="636"/>
      <c r="L42" s="1026"/>
      <c r="M42" s="636"/>
      <c r="O42" s="1026"/>
      <c r="P42" s="636"/>
    </row>
    <row r="43" spans="2:16" ht="15.75" customHeight="1">
      <c r="B43" s="403"/>
      <c r="C43" s="72" t="s">
        <v>66</v>
      </c>
      <c r="D43" s="72" t="s">
        <v>67</v>
      </c>
      <c r="F43" s="72" t="s">
        <v>66</v>
      </c>
      <c r="G43" s="72" t="s">
        <v>67</v>
      </c>
      <c r="I43" s="72" t="s">
        <v>66</v>
      </c>
      <c r="J43" s="72" t="s">
        <v>67</v>
      </c>
      <c r="L43" s="72" t="s">
        <v>66</v>
      </c>
      <c r="M43" s="72" t="s">
        <v>67</v>
      </c>
      <c r="O43" s="72" t="s">
        <v>66</v>
      </c>
      <c r="P43" s="72" t="s">
        <v>67</v>
      </c>
    </row>
    <row r="44" spans="2:16" ht="15.75" customHeight="1">
      <c r="B44" s="403"/>
      <c r="C44" s="98">
        <v>1</v>
      </c>
      <c r="D44" s="99">
        <v>0.5</v>
      </c>
      <c r="F44" s="98">
        <v>1</v>
      </c>
      <c r="G44" s="99">
        <v>0.5</v>
      </c>
      <c r="I44" s="98">
        <v>1</v>
      </c>
      <c r="J44" s="99">
        <v>0.5</v>
      </c>
      <c r="L44" s="98">
        <v>1</v>
      </c>
      <c r="M44" s="99">
        <v>0.5</v>
      </c>
      <c r="O44" s="98">
        <v>1</v>
      </c>
      <c r="P44" s="99">
        <v>0.5</v>
      </c>
    </row>
    <row r="45" spans="2:16" ht="8.25" customHeight="1">
      <c r="B45" s="403"/>
    </row>
    <row r="46" spans="2:16" ht="15.75" customHeight="1">
      <c r="B46" s="403"/>
    </row>
    <row r="47" spans="2:16" ht="15.75" customHeight="1">
      <c r="B47" s="403"/>
    </row>
    <row r="48" spans="2:16" ht="15.75" customHeight="1">
      <c r="B48" s="403"/>
    </row>
    <row r="49" spans="2:2" ht="15.75" customHeight="1">
      <c r="B49" s="403"/>
    </row>
    <row r="50" spans="2:2" ht="15.75" customHeight="1">
      <c r="B50" s="403"/>
    </row>
    <row r="51" spans="2:2" ht="15.75" customHeight="1">
      <c r="B51" s="403"/>
    </row>
    <row r="52" spans="2:2" ht="15.75" customHeight="1">
      <c r="B52" s="403"/>
    </row>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password="EB7F" sheet="1" objects="1" scenarios="1"/>
  <mergeCells count="25">
    <mergeCell ref="B2:C5"/>
    <mergeCell ref="P3:R3"/>
    <mergeCell ref="D5:O5"/>
    <mergeCell ref="D4:O4"/>
    <mergeCell ref="D3:O3"/>
    <mergeCell ref="D2:O2"/>
    <mergeCell ref="L24:M25"/>
    <mergeCell ref="O24:P25"/>
    <mergeCell ref="L38:P39"/>
    <mergeCell ref="L41:M42"/>
    <mergeCell ref="O41:P42"/>
    <mergeCell ref="F24:G25"/>
    <mergeCell ref="I24:J25"/>
    <mergeCell ref="C38:J39"/>
    <mergeCell ref="B41:B52"/>
    <mergeCell ref="C41:D42"/>
    <mergeCell ref="F41:G42"/>
    <mergeCell ref="I41:J42"/>
    <mergeCell ref="C24:D25"/>
    <mergeCell ref="C10:D10"/>
    <mergeCell ref="F10:G10"/>
    <mergeCell ref="I10:J10"/>
    <mergeCell ref="L10:M10"/>
    <mergeCell ref="C7:P8"/>
    <mergeCell ref="O10:P10"/>
  </mergeCells>
  <pageMargins left="0.7" right="0.7" top="0.75" bottom="0.75" header="0" footer="0"/>
  <pageSetup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9"/>
  <sheetViews>
    <sheetView showGridLines="0" tabSelected="1" workbookViewId="0">
      <selection activeCell="G22" sqref="G22"/>
    </sheetView>
  </sheetViews>
  <sheetFormatPr baseColWidth="10" defaultColWidth="11.42578125" defaultRowHeight="15"/>
  <sheetData>
    <row r="1" spans="1:14" ht="15.75" thickBot="1">
      <c r="A1" s="1041" t="s">
        <v>79</v>
      </c>
      <c r="B1" s="1043"/>
      <c r="C1" s="1043"/>
      <c r="D1" s="1043"/>
      <c r="E1" s="1043"/>
      <c r="F1" s="1043"/>
      <c r="G1" s="1043"/>
      <c r="H1" s="1043"/>
      <c r="I1" s="1043"/>
      <c r="J1" s="1043"/>
      <c r="K1" s="1043"/>
      <c r="L1" s="1043"/>
      <c r="M1" s="1043"/>
      <c r="N1" s="1042"/>
    </row>
    <row r="2" spans="1:14" ht="15.75" thickBot="1">
      <c r="A2" s="1041" t="s">
        <v>80</v>
      </c>
      <c r="B2" s="1042"/>
      <c r="C2" s="1044" t="s">
        <v>81</v>
      </c>
      <c r="D2" s="1045"/>
      <c r="E2" s="1045"/>
      <c r="F2" s="1045"/>
      <c r="G2" s="1045"/>
      <c r="H2" s="1045"/>
      <c r="I2" s="1045"/>
      <c r="J2" s="1045"/>
      <c r="K2" s="1046"/>
      <c r="L2" s="1041" t="s">
        <v>82</v>
      </c>
      <c r="M2" s="1043"/>
      <c r="N2" s="1042"/>
    </row>
    <row r="3" spans="1:14" ht="101.25" customHeight="1" thickBot="1">
      <c r="A3" s="1047">
        <v>44256</v>
      </c>
      <c r="B3" s="1048"/>
      <c r="C3" s="1049" t="s">
        <v>98</v>
      </c>
      <c r="D3" s="1050"/>
      <c r="E3" s="1050"/>
      <c r="F3" s="1050"/>
      <c r="G3" s="1050"/>
      <c r="H3" s="1050"/>
      <c r="I3" s="1050"/>
      <c r="J3" s="1050"/>
      <c r="K3" s="1051"/>
      <c r="L3" s="1052" t="s">
        <v>97</v>
      </c>
      <c r="M3" s="1053"/>
      <c r="N3" s="1048"/>
    </row>
    <row r="4" spans="1:14" ht="41.25" customHeight="1" thickBot="1">
      <c r="A4" s="1047">
        <v>45107</v>
      </c>
      <c r="B4" s="1048"/>
      <c r="C4" s="1049" t="s">
        <v>101</v>
      </c>
      <c r="D4" s="1050"/>
      <c r="E4" s="1050"/>
      <c r="F4" s="1050"/>
      <c r="G4" s="1050"/>
      <c r="H4" s="1050"/>
      <c r="I4" s="1050"/>
      <c r="J4" s="1050"/>
      <c r="K4" s="1051"/>
      <c r="L4" s="1052" t="s">
        <v>83</v>
      </c>
      <c r="M4" s="1053"/>
      <c r="N4" s="1048"/>
    </row>
    <row r="5" spans="1:14" ht="15.75" thickBot="1"/>
    <row r="6" spans="1:14" ht="15.75" thickBot="1">
      <c r="A6" s="1041"/>
      <c r="B6" s="1042"/>
      <c r="C6" s="1041" t="s">
        <v>84</v>
      </c>
      <c r="D6" s="1043"/>
      <c r="E6" s="1043"/>
      <c r="F6" s="1042"/>
      <c r="G6" s="1041" t="s">
        <v>85</v>
      </c>
      <c r="H6" s="1043"/>
      <c r="I6" s="1043"/>
      <c r="J6" s="1042"/>
      <c r="K6" s="126" t="s">
        <v>80</v>
      </c>
      <c r="L6" s="1041" t="s">
        <v>86</v>
      </c>
      <c r="M6" s="1043"/>
      <c r="N6" s="1042"/>
    </row>
    <row r="7" spans="1:14" ht="27.75" customHeight="1" thickBot="1">
      <c r="A7" s="1062" t="s">
        <v>87</v>
      </c>
      <c r="B7" s="1063"/>
      <c r="C7" s="1064" t="s">
        <v>88</v>
      </c>
      <c r="D7" s="1065"/>
      <c r="E7" s="1065"/>
      <c r="F7" s="1066"/>
      <c r="G7" s="1067" t="s">
        <v>99</v>
      </c>
      <c r="H7" s="1068"/>
      <c r="I7" s="1068"/>
      <c r="J7" s="1069"/>
      <c r="K7" s="127">
        <f>A$4</f>
        <v>45107</v>
      </c>
      <c r="L7" s="1070"/>
      <c r="M7" s="1070"/>
      <c r="N7" s="1071"/>
    </row>
    <row r="8" spans="1:14" ht="27.75" customHeight="1" thickBot="1">
      <c r="A8" s="1041" t="s">
        <v>89</v>
      </c>
      <c r="B8" s="1042"/>
      <c r="C8" s="1072" t="s">
        <v>90</v>
      </c>
      <c r="D8" s="1073"/>
      <c r="E8" s="1073"/>
      <c r="F8" s="1074"/>
      <c r="G8" s="1075" t="s">
        <v>100</v>
      </c>
      <c r="H8" s="1073"/>
      <c r="I8" s="1073"/>
      <c r="J8" s="1076"/>
      <c r="K8" s="127">
        <f t="shared" ref="K8:K9" si="0">A$4</f>
        <v>45107</v>
      </c>
      <c r="L8" s="1077"/>
      <c r="M8" s="1077"/>
      <c r="N8" s="1078"/>
    </row>
    <row r="9" spans="1:14" ht="27.75" customHeight="1" thickBot="1">
      <c r="A9" s="1041" t="s">
        <v>91</v>
      </c>
      <c r="B9" s="1042"/>
      <c r="C9" s="1054" t="s">
        <v>103</v>
      </c>
      <c r="D9" s="1055"/>
      <c r="E9" s="1055"/>
      <c r="F9" s="1056"/>
      <c r="G9" s="1057" t="s">
        <v>102</v>
      </c>
      <c r="H9" s="1058"/>
      <c r="I9" s="1058"/>
      <c r="J9" s="1059"/>
      <c r="K9" s="143">
        <f t="shared" si="0"/>
        <v>45107</v>
      </c>
      <c r="L9" s="1060"/>
      <c r="M9" s="1060"/>
      <c r="N9" s="1061"/>
    </row>
  </sheetData>
  <mergeCells count="26">
    <mergeCell ref="A9:B9"/>
    <mergeCell ref="C9:F9"/>
    <mergeCell ref="G9:J9"/>
    <mergeCell ref="L9:N9"/>
    <mergeCell ref="A7:B7"/>
    <mergeCell ref="C7:F7"/>
    <mergeCell ref="G7:J7"/>
    <mergeCell ref="L7:N7"/>
    <mergeCell ref="A8:B8"/>
    <mergeCell ref="C8:F8"/>
    <mergeCell ref="G8:J8"/>
    <mergeCell ref="L8:N8"/>
    <mergeCell ref="A6:B6"/>
    <mergeCell ref="C6:F6"/>
    <mergeCell ref="G6:J6"/>
    <mergeCell ref="L6:N6"/>
    <mergeCell ref="A1:N1"/>
    <mergeCell ref="A2:B2"/>
    <mergeCell ref="C2:K2"/>
    <mergeCell ref="L2:N2"/>
    <mergeCell ref="A4:B4"/>
    <mergeCell ref="C4:K4"/>
    <mergeCell ref="L4:N4"/>
    <mergeCell ref="A3:B3"/>
    <mergeCell ref="C3:K3"/>
    <mergeCell ref="L3:N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1034"/>
  <sheetViews>
    <sheetView showGridLines="0" topLeftCell="I25" zoomScale="70" zoomScaleNormal="70" workbookViewId="0">
      <selection activeCell="O31" sqref="O31"/>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9.42578125" customWidth="1"/>
    <col min="15" max="15" width="23.7109375" customWidth="1"/>
    <col min="16" max="16" width="65.28515625" customWidth="1"/>
    <col min="17" max="17" width="79.7109375" customWidth="1"/>
    <col min="18" max="18" width="80.85546875" customWidth="1"/>
    <col min="19" max="24" width="10" customWidth="1"/>
  </cols>
  <sheetData>
    <row r="1" spans="1:24" ht="24.75" customHeight="1" thickBot="1">
      <c r="A1" s="487"/>
      <c r="B1" s="403"/>
      <c r="C1" s="488" t="s">
        <v>95</v>
      </c>
      <c r="D1" s="489"/>
      <c r="E1" s="489"/>
      <c r="F1" s="489"/>
      <c r="G1" s="489"/>
      <c r="H1" s="489"/>
      <c r="I1" s="489"/>
      <c r="J1" s="489"/>
      <c r="K1" s="489"/>
      <c r="L1" s="489"/>
      <c r="M1" s="489"/>
      <c r="N1" s="489"/>
      <c r="O1" s="489"/>
      <c r="P1" s="489"/>
      <c r="Q1" s="489"/>
      <c r="R1" s="274" t="s">
        <v>1</v>
      </c>
    </row>
    <row r="2" spans="1:24" ht="22.5" customHeight="1" thickBot="1">
      <c r="A2" s="403"/>
      <c r="B2" s="403"/>
      <c r="C2" s="488" t="s">
        <v>94</v>
      </c>
      <c r="D2" s="489"/>
      <c r="E2" s="489"/>
      <c r="F2" s="489"/>
      <c r="G2" s="489"/>
      <c r="H2" s="489"/>
      <c r="I2" s="489"/>
      <c r="J2" s="489"/>
      <c r="K2" s="489"/>
      <c r="L2" s="489"/>
      <c r="M2" s="489"/>
      <c r="N2" s="489"/>
      <c r="O2" s="489"/>
      <c r="P2" s="489"/>
      <c r="Q2" s="489"/>
      <c r="R2" s="275" t="s">
        <v>92</v>
      </c>
    </row>
    <row r="3" spans="1:24" ht="22.5" customHeight="1" thickBot="1">
      <c r="A3" s="403"/>
      <c r="B3" s="403"/>
      <c r="C3" s="488" t="s">
        <v>96</v>
      </c>
      <c r="D3" s="489"/>
      <c r="E3" s="489"/>
      <c r="F3" s="489"/>
      <c r="G3" s="489"/>
      <c r="H3" s="489"/>
      <c r="I3" s="489"/>
      <c r="J3" s="489"/>
      <c r="K3" s="489"/>
      <c r="L3" s="489"/>
      <c r="M3" s="489"/>
      <c r="N3" s="489"/>
      <c r="O3" s="489"/>
      <c r="P3" s="489"/>
      <c r="Q3" s="489"/>
      <c r="R3" s="275" t="s">
        <v>104</v>
      </c>
    </row>
    <row r="4" spans="1:24" ht="26.25" customHeight="1" thickBot="1">
      <c r="A4" s="403"/>
      <c r="B4" s="403"/>
      <c r="C4" s="488" t="s">
        <v>0</v>
      </c>
      <c r="D4" s="489"/>
      <c r="E4" s="489"/>
      <c r="F4" s="489"/>
      <c r="G4" s="489"/>
      <c r="H4" s="489"/>
      <c r="I4" s="489"/>
      <c r="J4" s="489"/>
      <c r="K4" s="489"/>
      <c r="L4" s="489"/>
      <c r="M4" s="489"/>
      <c r="N4" s="489"/>
      <c r="O4" s="489"/>
      <c r="P4" s="489"/>
      <c r="Q4" s="489"/>
      <c r="R4" s="276" t="s">
        <v>93</v>
      </c>
    </row>
    <row r="5" spans="1:24" ht="31.5" customHeight="1" thickBot="1">
      <c r="A5" s="490" t="s">
        <v>77</v>
      </c>
      <c r="B5" s="491"/>
      <c r="C5" s="492"/>
      <c r="D5" s="492"/>
      <c r="E5" s="492"/>
      <c r="F5" s="492"/>
      <c r="G5" s="492"/>
      <c r="H5" s="492"/>
      <c r="I5" s="492"/>
      <c r="J5" s="492"/>
      <c r="K5" s="123" t="s">
        <v>2</v>
      </c>
      <c r="L5" s="124">
        <v>11322</v>
      </c>
      <c r="M5" s="125">
        <v>11322</v>
      </c>
      <c r="N5" s="493" t="s">
        <v>44</v>
      </c>
      <c r="O5" s="494"/>
      <c r="P5" s="494"/>
      <c r="Q5" s="494"/>
      <c r="R5" s="495"/>
      <c r="S5" s="2"/>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3"/>
      <c r="T6" s="3"/>
      <c r="U6" s="3"/>
      <c r="V6" s="3"/>
      <c r="W6" s="3"/>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1"/>
      <c r="T7" s="1"/>
      <c r="U7" s="1"/>
      <c r="V7" s="1"/>
      <c r="W7" s="1"/>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t="s">
        <v>254</v>
      </c>
      <c r="L8" s="535"/>
      <c r="M8" s="537" t="s">
        <v>226</v>
      </c>
      <c r="N8" s="272"/>
      <c r="O8" s="256">
        <f>N8/F8</f>
        <v>0</v>
      </c>
      <c r="P8" s="538"/>
      <c r="Q8" s="541"/>
      <c r="R8" s="543"/>
      <c r="S8" s="1"/>
      <c r="T8" s="1"/>
      <c r="U8" s="1"/>
      <c r="V8" s="1"/>
      <c r="W8" s="1"/>
      <c r="X8" s="1"/>
    </row>
    <row r="9" spans="1:24" ht="24.75" customHeight="1">
      <c r="A9" s="502"/>
      <c r="B9" s="504"/>
      <c r="C9" s="506"/>
      <c r="D9" s="154"/>
      <c r="E9" s="160" t="s">
        <v>113</v>
      </c>
      <c r="F9" s="195">
        <v>25</v>
      </c>
      <c r="G9" s="157"/>
      <c r="H9" s="509"/>
      <c r="I9" s="185">
        <v>0.1</v>
      </c>
      <c r="J9" s="511"/>
      <c r="K9" s="514"/>
      <c r="L9" s="536"/>
      <c r="M9" s="537"/>
      <c r="N9" s="272"/>
      <c r="O9" s="193">
        <f t="shared" ref="O9:O15" si="0">N9/F9</f>
        <v>0</v>
      </c>
      <c r="P9" s="539"/>
      <c r="Q9" s="542"/>
      <c r="R9" s="544"/>
      <c r="S9" s="1"/>
      <c r="T9" s="1"/>
      <c r="U9" s="1"/>
      <c r="V9" s="1"/>
      <c r="W9" s="1"/>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c r="O10" s="245">
        <f t="shared" si="0"/>
        <v>0</v>
      </c>
      <c r="P10" s="539"/>
      <c r="Q10" s="542"/>
      <c r="R10" s="544"/>
      <c r="S10" s="1"/>
      <c r="T10" s="1"/>
      <c r="U10" s="1"/>
      <c r="V10" s="1"/>
      <c r="W10" s="1"/>
      <c r="X10" s="1"/>
    </row>
    <row r="11" spans="1:24" ht="111.75" customHeight="1">
      <c r="A11" s="502"/>
      <c r="B11" s="504"/>
      <c r="C11" s="506"/>
      <c r="D11" s="526"/>
      <c r="E11" s="160" t="s">
        <v>113</v>
      </c>
      <c r="F11" s="195">
        <v>550</v>
      </c>
      <c r="G11" s="546"/>
      <c r="H11" s="547"/>
      <c r="I11" s="185">
        <v>0.2</v>
      </c>
      <c r="J11" s="511"/>
      <c r="K11" s="514"/>
      <c r="L11" s="536"/>
      <c r="M11" s="537"/>
      <c r="N11" s="272"/>
      <c r="O11" s="193">
        <f t="shared" si="0"/>
        <v>0</v>
      </c>
      <c r="P11" s="539"/>
      <c r="Q11" s="542"/>
      <c r="R11" s="544"/>
      <c r="S11" s="1"/>
      <c r="T11" s="1"/>
      <c r="U11" s="1"/>
      <c r="V11" s="1"/>
      <c r="W11" s="1"/>
      <c r="X11" s="1"/>
    </row>
    <row r="12" spans="1:24" ht="84.75" customHeight="1">
      <c r="A12" s="502"/>
      <c r="B12" s="504"/>
      <c r="C12" s="506"/>
      <c r="D12" s="553" t="s">
        <v>108</v>
      </c>
      <c r="E12" s="159" t="s">
        <v>112</v>
      </c>
      <c r="F12" s="196">
        <v>10</v>
      </c>
      <c r="G12" s="546" t="s">
        <v>109</v>
      </c>
      <c r="H12" s="555" t="s">
        <v>115</v>
      </c>
      <c r="I12" s="185">
        <v>0.1</v>
      </c>
      <c r="J12" s="511"/>
      <c r="K12" s="513"/>
      <c r="L12" s="535"/>
      <c r="M12" s="537"/>
      <c r="N12" s="272"/>
      <c r="O12" s="245">
        <f t="shared" si="0"/>
        <v>0</v>
      </c>
      <c r="P12" s="539"/>
      <c r="Q12" s="542"/>
      <c r="R12" s="544"/>
    </row>
    <row r="13" spans="1:24" ht="38.25" customHeight="1">
      <c r="A13" s="502"/>
      <c r="B13" s="504"/>
      <c r="C13" s="506"/>
      <c r="D13" s="553"/>
      <c r="E13" s="160" t="s">
        <v>113</v>
      </c>
      <c r="F13" s="197">
        <v>5</v>
      </c>
      <c r="G13" s="546"/>
      <c r="H13" s="556"/>
      <c r="I13" s="186">
        <v>0.1</v>
      </c>
      <c r="J13" s="511"/>
      <c r="K13" s="514"/>
      <c r="L13" s="536"/>
      <c r="M13" s="537"/>
      <c r="N13" s="272"/>
      <c r="O13" s="193">
        <f t="shared" si="0"/>
        <v>0</v>
      </c>
      <c r="P13" s="539"/>
      <c r="Q13" s="542"/>
      <c r="R13" s="544"/>
    </row>
    <row r="14" spans="1:24" ht="57.75" customHeight="1">
      <c r="A14" s="502"/>
      <c r="B14" s="504"/>
      <c r="C14" s="506"/>
      <c r="D14" s="553"/>
      <c r="E14" s="159" t="s">
        <v>112</v>
      </c>
      <c r="F14" s="197">
        <v>87</v>
      </c>
      <c r="G14" s="546"/>
      <c r="H14" s="557" t="s">
        <v>116</v>
      </c>
      <c r="I14" s="186">
        <v>0.1</v>
      </c>
      <c r="J14" s="511"/>
      <c r="K14" s="513"/>
      <c r="L14" s="535"/>
      <c r="M14" s="537"/>
      <c r="N14" s="272"/>
      <c r="O14" s="245">
        <f t="shared" si="0"/>
        <v>0</v>
      </c>
      <c r="P14" s="539"/>
      <c r="Q14" s="542"/>
      <c r="R14" s="544"/>
    </row>
    <row r="15" spans="1:24" ht="35.25" customHeight="1">
      <c r="A15" s="502"/>
      <c r="B15" s="504"/>
      <c r="C15" s="507"/>
      <c r="D15" s="545"/>
      <c r="E15" s="164" t="s">
        <v>113</v>
      </c>
      <c r="F15" s="198">
        <v>20</v>
      </c>
      <c r="G15" s="554"/>
      <c r="H15" s="558"/>
      <c r="I15" s="186">
        <v>0.1</v>
      </c>
      <c r="J15" s="512"/>
      <c r="K15" s="514"/>
      <c r="L15" s="536"/>
      <c r="M15" s="537"/>
      <c r="N15" s="272"/>
      <c r="O15" s="193">
        <f t="shared" si="0"/>
        <v>0</v>
      </c>
      <c r="P15" s="540"/>
      <c r="Q15" s="542"/>
      <c r="R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row>
    <row r="17" spans="1:18" ht="57.75" customHeight="1">
      <c r="A17" s="502"/>
      <c r="B17" s="504"/>
      <c r="C17" s="525" t="s">
        <v>234</v>
      </c>
      <c r="D17" s="549" t="s">
        <v>119</v>
      </c>
      <c r="E17" s="163" t="s">
        <v>112</v>
      </c>
      <c r="F17" s="199">
        <v>3</v>
      </c>
      <c r="G17" s="550" t="s">
        <v>121</v>
      </c>
      <c r="H17" s="158" t="s">
        <v>123</v>
      </c>
      <c r="I17" s="179">
        <v>0.25</v>
      </c>
      <c r="J17" s="551" t="s">
        <v>225</v>
      </c>
      <c r="K17" s="534"/>
      <c r="L17" s="552"/>
      <c r="M17" s="537"/>
      <c r="N17" s="272"/>
      <c r="O17" s="246">
        <f>N17/F17</f>
        <v>0</v>
      </c>
      <c r="P17" s="559"/>
      <c r="Q17" s="206"/>
      <c r="R17" s="209"/>
    </row>
    <row r="18" spans="1:18" ht="62.25" customHeight="1">
      <c r="A18" s="502"/>
      <c r="B18" s="504"/>
      <c r="C18" s="525"/>
      <c r="D18" s="549"/>
      <c r="E18" s="160" t="s">
        <v>113</v>
      </c>
      <c r="F18" s="191">
        <v>1</v>
      </c>
      <c r="G18" s="527"/>
      <c r="H18" s="155" t="s">
        <v>124</v>
      </c>
      <c r="I18" s="180">
        <v>0.25</v>
      </c>
      <c r="J18" s="551"/>
      <c r="K18" s="534"/>
      <c r="L18" s="552"/>
      <c r="M18" s="537"/>
      <c r="N18" s="272"/>
      <c r="O18" s="204">
        <f>N18/F18</f>
        <v>0</v>
      </c>
      <c r="P18" s="559"/>
      <c r="Q18" s="207"/>
      <c r="R18" s="210"/>
    </row>
    <row r="19" spans="1:18" ht="57.75" customHeight="1">
      <c r="A19" s="502"/>
      <c r="B19" s="504"/>
      <c r="C19" s="525"/>
      <c r="D19" s="560" t="s">
        <v>120</v>
      </c>
      <c r="E19" s="562" t="s">
        <v>112</v>
      </c>
      <c r="F19" s="564">
        <v>3</v>
      </c>
      <c r="G19" s="528" t="s">
        <v>122</v>
      </c>
      <c r="H19" s="155" t="s">
        <v>125</v>
      </c>
      <c r="I19" s="567">
        <v>0.25</v>
      </c>
      <c r="J19" s="551"/>
      <c r="K19" s="534"/>
      <c r="L19" s="552"/>
      <c r="M19" s="537"/>
      <c r="N19" s="569"/>
      <c r="O19" s="571">
        <f>N19/F19</f>
        <v>0</v>
      </c>
      <c r="P19" s="559"/>
      <c r="Q19" s="207"/>
      <c r="R19" s="210"/>
    </row>
    <row r="20" spans="1:18" ht="57.75" customHeight="1">
      <c r="A20" s="502"/>
      <c r="B20" s="504"/>
      <c r="C20" s="525"/>
      <c r="D20" s="560"/>
      <c r="E20" s="563"/>
      <c r="F20" s="565"/>
      <c r="G20" s="528"/>
      <c r="H20" s="167" t="s">
        <v>126</v>
      </c>
      <c r="I20" s="568"/>
      <c r="J20" s="551"/>
      <c r="K20" s="534"/>
      <c r="L20" s="552"/>
      <c r="M20" s="537"/>
      <c r="N20" s="570"/>
      <c r="O20" s="572"/>
      <c r="P20" s="559"/>
      <c r="Q20" s="207"/>
      <c r="R20" s="210"/>
    </row>
    <row r="21" spans="1:18" ht="62.25" customHeight="1">
      <c r="A21" s="502"/>
      <c r="B21" s="504"/>
      <c r="C21" s="525"/>
      <c r="D21" s="561"/>
      <c r="E21" s="164" t="s">
        <v>113</v>
      </c>
      <c r="F21" s="200">
        <v>1</v>
      </c>
      <c r="G21" s="566"/>
      <c r="H21" s="156" t="s">
        <v>127</v>
      </c>
      <c r="I21" s="180">
        <v>0.25</v>
      </c>
      <c r="J21" s="551"/>
      <c r="K21" s="534"/>
      <c r="L21" s="552"/>
      <c r="M21" s="537"/>
      <c r="N21" s="272"/>
      <c r="O21" s="204">
        <f>N21/F21</f>
        <v>0</v>
      </c>
      <c r="P21" s="559"/>
      <c r="Q21" s="207"/>
      <c r="R21" s="210"/>
    </row>
    <row r="22" spans="1:18" ht="42" customHeight="1">
      <c r="A22" s="502"/>
      <c r="B22" s="504"/>
      <c r="C22" s="522"/>
      <c r="D22" s="522"/>
      <c r="E22" s="522"/>
      <c r="F22" s="522"/>
      <c r="G22" s="522"/>
      <c r="H22" s="522"/>
      <c r="I22" s="184">
        <f>SUM(I17:I21)</f>
        <v>1</v>
      </c>
      <c r="J22" s="176"/>
      <c r="K22" s="523"/>
      <c r="L22" s="524"/>
      <c r="M22" s="537"/>
      <c r="N22" s="277"/>
      <c r="O22" s="205">
        <f>AVERAGE(O17:O21)</f>
        <v>0</v>
      </c>
      <c r="P22" s="177"/>
      <c r="Q22" s="177"/>
      <c r="R22" s="178"/>
    </row>
    <row r="23" spans="1:18" ht="57.75" customHeight="1">
      <c r="A23" s="502"/>
      <c r="B23" s="504"/>
      <c r="C23" s="525" t="s">
        <v>148</v>
      </c>
      <c r="D23" s="525" t="s">
        <v>150</v>
      </c>
      <c r="E23" s="163" t="s">
        <v>112</v>
      </c>
      <c r="F23" s="190">
        <v>16</v>
      </c>
      <c r="G23" s="527" t="s">
        <v>149</v>
      </c>
      <c r="H23" s="529" t="s">
        <v>155</v>
      </c>
      <c r="I23" s="241">
        <v>0.3</v>
      </c>
      <c r="J23" s="531" t="s">
        <v>162</v>
      </c>
      <c r="K23" s="534"/>
      <c r="L23" s="552"/>
      <c r="M23" s="537"/>
      <c r="N23" s="190"/>
      <c r="O23" s="248">
        <f>N23/F23</f>
        <v>0</v>
      </c>
      <c r="P23" s="207"/>
      <c r="Q23" s="207"/>
      <c r="R23" s="210"/>
    </row>
    <row r="24" spans="1:18" ht="57.75" customHeight="1">
      <c r="A24" s="502"/>
      <c r="B24" s="504"/>
      <c r="C24" s="525"/>
      <c r="D24" s="526"/>
      <c r="E24" s="161" t="s">
        <v>113</v>
      </c>
      <c r="F24" s="191">
        <v>5</v>
      </c>
      <c r="G24" s="528"/>
      <c r="H24" s="530"/>
      <c r="I24" s="241">
        <v>0.1</v>
      </c>
      <c r="J24" s="531"/>
      <c r="K24" s="534"/>
      <c r="L24" s="552"/>
      <c r="M24" s="537"/>
      <c r="N24" s="192"/>
      <c r="O24" s="202">
        <f>N24/F24</f>
        <v>0</v>
      </c>
      <c r="P24" s="207"/>
      <c r="Q24" s="207"/>
      <c r="R24" s="210"/>
    </row>
    <row r="25" spans="1:18" ht="95.25" customHeight="1">
      <c r="A25" s="502"/>
      <c r="B25" s="504"/>
      <c r="C25" s="525"/>
      <c r="D25" s="545" t="s">
        <v>152</v>
      </c>
      <c r="E25" s="159" t="s">
        <v>112</v>
      </c>
      <c r="F25" s="192">
        <v>16</v>
      </c>
      <c r="G25" s="566" t="s">
        <v>151</v>
      </c>
      <c r="H25" s="155" t="s">
        <v>158</v>
      </c>
      <c r="I25" s="247">
        <v>0.2</v>
      </c>
      <c r="J25" s="532"/>
      <c r="K25" s="534"/>
      <c r="L25" s="552"/>
      <c r="M25" s="537"/>
      <c r="N25" s="192"/>
      <c r="O25" s="249">
        <f>N25/F25</f>
        <v>0</v>
      </c>
      <c r="P25" s="207"/>
      <c r="Q25" s="207"/>
      <c r="R25" s="210"/>
    </row>
    <row r="26" spans="1:18" ht="57.75" customHeight="1">
      <c r="A26" s="502"/>
      <c r="B26" s="504"/>
      <c r="C26" s="525"/>
      <c r="D26" s="525"/>
      <c r="E26" s="583" t="s">
        <v>113</v>
      </c>
      <c r="F26" s="576">
        <v>5</v>
      </c>
      <c r="G26" s="550"/>
      <c r="H26" s="155" t="s">
        <v>159</v>
      </c>
      <c r="I26" s="567">
        <v>0.2</v>
      </c>
      <c r="J26" s="532"/>
      <c r="K26" s="534"/>
      <c r="L26" s="552"/>
      <c r="M26" s="537"/>
      <c r="N26" s="573"/>
      <c r="O26" s="575">
        <f>N26/F26</f>
        <v>0</v>
      </c>
      <c r="P26" s="207"/>
      <c r="Q26" s="207"/>
      <c r="R26" s="210"/>
    </row>
    <row r="27" spans="1:18" ht="57.75" customHeight="1">
      <c r="A27" s="502"/>
      <c r="B27" s="504"/>
      <c r="C27" s="525"/>
      <c r="D27" s="526"/>
      <c r="E27" s="584"/>
      <c r="F27" s="585"/>
      <c r="G27" s="527"/>
      <c r="H27" s="155" t="s">
        <v>160</v>
      </c>
      <c r="I27" s="568"/>
      <c r="J27" s="532"/>
      <c r="K27" s="534"/>
      <c r="L27" s="552"/>
      <c r="M27" s="537"/>
      <c r="N27" s="574"/>
      <c r="O27" s="575"/>
      <c r="P27" s="207"/>
      <c r="Q27" s="207"/>
      <c r="R27" s="210"/>
    </row>
    <row r="28" spans="1:18" ht="57.75" customHeight="1">
      <c r="A28" s="502"/>
      <c r="B28" s="504"/>
      <c r="C28" s="525"/>
      <c r="D28" s="553" t="s">
        <v>153</v>
      </c>
      <c r="E28" s="159" t="s">
        <v>112</v>
      </c>
      <c r="F28" s="576">
        <v>1</v>
      </c>
      <c r="G28" s="528" t="s">
        <v>154</v>
      </c>
      <c r="H28" s="155" t="s">
        <v>156</v>
      </c>
      <c r="I28" s="567">
        <v>0.2</v>
      </c>
      <c r="J28" s="533"/>
      <c r="K28" s="153"/>
      <c r="L28" s="578"/>
      <c r="M28" s="537"/>
      <c r="N28" s="573"/>
      <c r="O28" s="581">
        <f>N28/F28</f>
        <v>0</v>
      </c>
      <c r="P28" s="207"/>
      <c r="Q28" s="207"/>
      <c r="R28" s="210"/>
    </row>
    <row r="29" spans="1:18" ht="57.75" customHeight="1">
      <c r="A29" s="502"/>
      <c r="B29" s="504"/>
      <c r="C29" s="525"/>
      <c r="D29" s="545"/>
      <c r="E29" s="162" t="s">
        <v>113</v>
      </c>
      <c r="F29" s="577"/>
      <c r="G29" s="566"/>
      <c r="H29" s="156" t="s">
        <v>157</v>
      </c>
      <c r="I29" s="568"/>
      <c r="J29" s="533"/>
      <c r="K29" s="153"/>
      <c r="L29" s="579"/>
      <c r="M29" s="537"/>
      <c r="N29" s="580"/>
      <c r="O29" s="582"/>
      <c r="P29" s="208"/>
      <c r="Q29" s="208"/>
      <c r="R29" s="211"/>
    </row>
    <row r="30" spans="1:18" ht="57.75" customHeight="1">
      <c r="A30" s="502"/>
      <c r="B30" s="504"/>
      <c r="C30" s="586"/>
      <c r="D30" s="587"/>
      <c r="E30" s="587"/>
      <c r="F30" s="587"/>
      <c r="G30" s="587"/>
      <c r="H30" s="588"/>
      <c r="I30" s="184">
        <f>SUM(I23:I29)</f>
        <v>1</v>
      </c>
      <c r="J30" s="589"/>
      <c r="K30" s="589"/>
      <c r="L30" s="589"/>
      <c r="M30" s="589"/>
      <c r="N30" s="589"/>
      <c r="O30" s="184">
        <f>AVERAGE(O23:O29)</f>
        <v>0</v>
      </c>
      <c r="P30" s="212"/>
      <c r="Q30" s="177"/>
      <c r="R30" s="214"/>
    </row>
    <row r="31" spans="1:18" ht="44.25" customHeight="1">
      <c r="A31" s="502"/>
      <c r="B31" s="505"/>
      <c r="C31" s="590"/>
      <c r="D31" s="591"/>
      <c r="E31" s="591"/>
      <c r="F31" s="591"/>
      <c r="G31" s="591"/>
      <c r="H31" s="591"/>
      <c r="I31" s="592"/>
      <c r="J31" s="593" t="s">
        <v>22</v>
      </c>
      <c r="K31" s="594"/>
      <c r="L31" s="595"/>
      <c r="M31" s="215">
        <v>0.15</v>
      </c>
      <c r="N31" s="189"/>
      <c r="O31" s="215">
        <f>(AVERAGE(O8:O29))*M31</f>
        <v>0</v>
      </c>
      <c r="P31" s="596"/>
      <c r="Q31" s="597"/>
      <c r="R31" s="598"/>
    </row>
    <row r="32" spans="1:18"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 r="O32" s="633">
        <f>N32/F32</f>
        <v>0</v>
      </c>
      <c r="P32" s="634"/>
      <c r="Q32" s="604"/>
      <c r="R32" s="606"/>
    </row>
    <row r="33" spans="1:18" ht="96.75" customHeight="1">
      <c r="A33" s="502"/>
      <c r="B33" s="504"/>
      <c r="C33" s="525"/>
      <c r="D33" s="600"/>
      <c r="E33" s="584"/>
      <c r="F33" s="603"/>
      <c r="G33" s="506"/>
      <c r="H33" s="169" t="s">
        <v>186</v>
      </c>
      <c r="I33" s="614"/>
      <c r="J33" s="609"/>
      <c r="K33" s="616"/>
      <c r="L33" s="620"/>
      <c r="M33" s="622"/>
      <c r="N33" s="603"/>
      <c r="O33" s="633"/>
      <c r="P33" s="635"/>
      <c r="Q33" s="605"/>
      <c r="R33" s="607"/>
    </row>
    <row r="34" spans="1:18" ht="103.5" customHeight="1">
      <c r="A34" s="502"/>
      <c r="B34" s="504"/>
      <c r="C34" s="525"/>
      <c r="D34" s="601"/>
      <c r="E34" s="160" t="s">
        <v>113</v>
      </c>
      <c r="F34" s="160">
        <v>2</v>
      </c>
      <c r="G34" s="506"/>
      <c r="H34" s="169" t="s">
        <v>187</v>
      </c>
      <c r="I34" s="216">
        <v>0.05</v>
      </c>
      <c r="J34" s="609"/>
      <c r="K34" s="617"/>
      <c r="L34" s="621"/>
      <c r="M34" s="603"/>
      <c r="N34" s="160"/>
      <c r="O34" s="219">
        <f>N34/F34</f>
        <v>0</v>
      </c>
      <c r="P34" s="374"/>
      <c r="Q34" s="381"/>
      <c r="R34" s="607"/>
    </row>
    <row r="35" spans="1:18" ht="150" customHeight="1">
      <c r="A35" s="502"/>
      <c r="B35" s="504"/>
      <c r="C35" s="525"/>
      <c r="D35" s="599" t="s">
        <v>132</v>
      </c>
      <c r="E35" s="159" t="s">
        <v>129</v>
      </c>
      <c r="F35" s="165">
        <v>10</v>
      </c>
      <c r="G35" s="553" t="s">
        <v>131</v>
      </c>
      <c r="H35" s="168" t="s">
        <v>215</v>
      </c>
      <c r="I35" s="216">
        <v>0.1</v>
      </c>
      <c r="J35" s="609" t="s">
        <v>164</v>
      </c>
      <c r="K35" s="617"/>
      <c r="L35" s="408"/>
      <c r="M35" s="610"/>
      <c r="N35" s="165"/>
      <c r="O35" s="248">
        <f>N35/F35</f>
        <v>0</v>
      </c>
      <c r="P35" s="636"/>
      <c r="Q35" s="408"/>
      <c r="R35" s="607"/>
    </row>
    <row r="36" spans="1:18" ht="166.5" customHeight="1">
      <c r="A36" s="502"/>
      <c r="B36" s="504"/>
      <c r="C36" s="525"/>
      <c r="D36" s="601"/>
      <c r="E36" s="160" t="s">
        <v>113</v>
      </c>
      <c r="F36" s="165">
        <v>4</v>
      </c>
      <c r="G36" s="553"/>
      <c r="H36" s="170" t="s">
        <v>216</v>
      </c>
      <c r="I36" s="216">
        <v>0.1</v>
      </c>
      <c r="J36" s="609"/>
      <c r="K36" s="617"/>
      <c r="L36" s="408"/>
      <c r="M36" s="611"/>
      <c r="N36" s="165"/>
      <c r="O36" s="202">
        <f>N36/F36</f>
        <v>0</v>
      </c>
      <c r="P36" s="636"/>
      <c r="Q36" s="408"/>
      <c r="R36" s="607"/>
    </row>
    <row r="37" spans="1:18" ht="79.5" customHeight="1">
      <c r="A37" s="502"/>
      <c r="B37" s="504"/>
      <c r="C37" s="525"/>
      <c r="D37" s="506" t="s">
        <v>133</v>
      </c>
      <c r="E37" s="562" t="s">
        <v>129</v>
      </c>
      <c r="F37" s="623">
        <v>20</v>
      </c>
      <c r="G37" s="553" t="s">
        <v>134</v>
      </c>
      <c r="H37" s="166" t="s">
        <v>189</v>
      </c>
      <c r="I37" s="626">
        <v>0.2</v>
      </c>
      <c r="J37" s="151"/>
      <c r="K37" s="618"/>
      <c r="L37" s="408"/>
      <c r="M37" s="611"/>
      <c r="N37" s="623"/>
      <c r="O37" s="630">
        <f>N37/F37</f>
        <v>0</v>
      </c>
      <c r="P37" s="636"/>
      <c r="Q37" s="408"/>
      <c r="R37" s="607"/>
    </row>
    <row r="38" spans="1:18" ht="66" customHeight="1">
      <c r="A38" s="502"/>
      <c r="B38" s="504"/>
      <c r="C38" s="525"/>
      <c r="D38" s="506"/>
      <c r="E38" s="612"/>
      <c r="F38" s="624"/>
      <c r="G38" s="553"/>
      <c r="H38" s="166" t="s">
        <v>190</v>
      </c>
      <c r="I38" s="627"/>
      <c r="J38" s="151"/>
      <c r="K38" s="618"/>
      <c r="L38" s="408"/>
      <c r="M38" s="611"/>
      <c r="N38" s="624"/>
      <c r="O38" s="631"/>
      <c r="P38" s="636"/>
      <c r="Q38" s="408"/>
      <c r="R38" s="607"/>
    </row>
    <row r="39" spans="1:18" ht="51" customHeight="1">
      <c r="A39" s="502"/>
      <c r="B39" s="504"/>
      <c r="C39" s="525"/>
      <c r="D39" s="506"/>
      <c r="E39" s="612"/>
      <c r="F39" s="624"/>
      <c r="G39" s="553"/>
      <c r="H39" s="166" t="s">
        <v>191</v>
      </c>
      <c r="I39" s="627"/>
      <c r="J39" s="533" t="s">
        <v>164</v>
      </c>
      <c r="K39" s="618"/>
      <c r="L39" s="408"/>
      <c r="M39" s="611"/>
      <c r="N39" s="624"/>
      <c r="O39" s="631"/>
      <c r="P39" s="636"/>
      <c r="Q39" s="408"/>
      <c r="R39" s="607"/>
    </row>
    <row r="40" spans="1:18" ht="49.5" customHeight="1">
      <c r="A40" s="502"/>
      <c r="B40" s="504"/>
      <c r="C40" s="525"/>
      <c r="D40" s="506"/>
      <c r="E40" s="563"/>
      <c r="F40" s="625"/>
      <c r="G40" s="553"/>
      <c r="H40" s="166" t="s">
        <v>192</v>
      </c>
      <c r="I40" s="628"/>
      <c r="J40" s="533"/>
      <c r="K40" s="618"/>
      <c r="L40" s="408"/>
      <c r="M40" s="611"/>
      <c r="N40" s="625"/>
      <c r="O40" s="632"/>
      <c r="P40" s="636"/>
      <c r="Q40" s="408"/>
      <c r="R40" s="607"/>
    </row>
    <row r="41" spans="1:18" ht="54" customHeight="1">
      <c r="A41" s="502"/>
      <c r="B41" s="504"/>
      <c r="C41" s="525"/>
      <c r="D41" s="506"/>
      <c r="E41" s="562" t="s">
        <v>113</v>
      </c>
      <c r="F41" s="623">
        <v>6</v>
      </c>
      <c r="G41" s="553"/>
      <c r="H41" s="166" t="s">
        <v>193</v>
      </c>
      <c r="I41" s="626">
        <v>0.1</v>
      </c>
      <c r="J41" s="533"/>
      <c r="K41" s="618"/>
      <c r="L41" s="408"/>
      <c r="M41" s="611"/>
      <c r="N41" s="623"/>
      <c r="O41" s="637">
        <f>N41/F41</f>
        <v>0</v>
      </c>
      <c r="P41" s="621"/>
      <c r="Q41" s="408"/>
      <c r="R41" s="607"/>
    </row>
    <row r="42" spans="1:18" ht="60" customHeight="1">
      <c r="A42" s="502"/>
      <c r="B42" s="504"/>
      <c r="C42" s="525"/>
      <c r="D42" s="506"/>
      <c r="E42" s="612"/>
      <c r="F42" s="624"/>
      <c r="G42" s="553"/>
      <c r="H42" s="166" t="s">
        <v>194</v>
      </c>
      <c r="I42" s="627"/>
      <c r="J42" s="533"/>
      <c r="K42" s="618"/>
      <c r="L42" s="408"/>
      <c r="M42" s="611"/>
      <c r="N42" s="624"/>
      <c r="O42" s="638"/>
      <c r="P42" s="621"/>
      <c r="Q42" s="408"/>
      <c r="R42" s="607"/>
    </row>
    <row r="43" spans="1:18" ht="57" customHeight="1">
      <c r="A43" s="502"/>
      <c r="B43" s="504"/>
      <c r="C43" s="525"/>
      <c r="D43" s="506"/>
      <c r="E43" s="612"/>
      <c r="F43" s="624"/>
      <c r="G43" s="553"/>
      <c r="H43" s="166" t="s">
        <v>195</v>
      </c>
      <c r="I43" s="627"/>
      <c r="J43" s="533"/>
      <c r="K43" s="618"/>
      <c r="L43" s="408"/>
      <c r="M43" s="611"/>
      <c r="N43" s="624"/>
      <c r="O43" s="638"/>
      <c r="P43" s="621"/>
      <c r="Q43" s="408"/>
      <c r="R43" s="607"/>
    </row>
    <row r="44" spans="1:18" ht="81" customHeight="1">
      <c r="A44" s="502"/>
      <c r="B44" s="504"/>
      <c r="C44" s="525"/>
      <c r="D44" s="506"/>
      <c r="E44" s="563"/>
      <c r="F44" s="625"/>
      <c r="G44" s="553"/>
      <c r="H44" s="166" t="s">
        <v>196</v>
      </c>
      <c r="I44" s="628"/>
      <c r="J44" s="533"/>
      <c r="K44" s="618"/>
      <c r="L44" s="408"/>
      <c r="M44" s="629"/>
      <c r="N44" s="625"/>
      <c r="O44" s="638"/>
      <c r="P44" s="621"/>
      <c r="Q44" s="408"/>
      <c r="R44" s="608"/>
    </row>
    <row r="45" spans="1:18" ht="43.5" customHeight="1">
      <c r="A45" s="502"/>
      <c r="B45" s="504"/>
      <c r="C45" s="525"/>
      <c r="D45" s="639" t="s">
        <v>239</v>
      </c>
      <c r="E45" s="641" t="s">
        <v>129</v>
      </c>
      <c r="F45" s="643">
        <v>20</v>
      </c>
      <c r="G45" s="646" t="s">
        <v>135</v>
      </c>
      <c r="H45" s="648" t="s">
        <v>240</v>
      </c>
      <c r="I45" s="626">
        <v>0.2</v>
      </c>
      <c r="J45" s="666" t="s">
        <v>237</v>
      </c>
      <c r="K45" s="668"/>
      <c r="L45" s="669"/>
      <c r="M45" s="672" t="s">
        <v>228</v>
      </c>
      <c r="N45" s="675"/>
      <c r="O45" s="633">
        <f>N45/F45</f>
        <v>0</v>
      </c>
      <c r="P45" s="654"/>
      <c r="Q45" s="656"/>
      <c r="R45" s="659"/>
    </row>
    <row r="46" spans="1:18" ht="94.5" customHeight="1">
      <c r="A46" s="502"/>
      <c r="B46" s="504"/>
      <c r="C46" s="525"/>
      <c r="D46" s="639"/>
      <c r="E46" s="533"/>
      <c r="F46" s="644"/>
      <c r="G46" s="646"/>
      <c r="H46" s="649"/>
      <c r="I46" s="627"/>
      <c r="J46" s="532"/>
      <c r="K46" s="668"/>
      <c r="L46" s="670"/>
      <c r="M46" s="673"/>
      <c r="N46" s="577"/>
      <c r="O46" s="633"/>
      <c r="P46" s="655"/>
      <c r="Q46" s="657"/>
      <c r="R46" s="660"/>
    </row>
    <row r="47" spans="1:18" ht="67.5" customHeight="1">
      <c r="A47" s="502"/>
      <c r="B47" s="504"/>
      <c r="C47" s="525"/>
      <c r="D47" s="639"/>
      <c r="E47" s="533"/>
      <c r="F47" s="644"/>
      <c r="G47" s="646"/>
      <c r="H47" s="648" t="s">
        <v>241</v>
      </c>
      <c r="I47" s="627"/>
      <c r="J47" s="532"/>
      <c r="K47" s="668"/>
      <c r="L47" s="670"/>
      <c r="M47" s="673"/>
      <c r="N47" s="577"/>
      <c r="O47" s="633"/>
      <c r="P47" s="655"/>
      <c r="Q47" s="657"/>
      <c r="R47" s="660"/>
    </row>
    <row r="48" spans="1:18" ht="69.75" customHeight="1">
      <c r="A48" s="502"/>
      <c r="B48" s="504"/>
      <c r="C48" s="525"/>
      <c r="D48" s="639"/>
      <c r="E48" s="642"/>
      <c r="F48" s="645"/>
      <c r="G48" s="646"/>
      <c r="H48" s="649"/>
      <c r="I48" s="628"/>
      <c r="J48" s="532"/>
      <c r="K48" s="668"/>
      <c r="L48" s="670"/>
      <c r="M48" s="673"/>
      <c r="N48" s="676"/>
      <c r="O48" s="633"/>
      <c r="P48" s="655"/>
      <c r="Q48" s="657"/>
      <c r="R48" s="660"/>
    </row>
    <row r="49" spans="1:18" ht="78.75" customHeight="1">
      <c r="A49" s="502"/>
      <c r="B49" s="504"/>
      <c r="C49" s="525"/>
      <c r="D49" s="639"/>
      <c r="E49" s="641" t="s">
        <v>113</v>
      </c>
      <c r="F49" s="643">
        <v>5</v>
      </c>
      <c r="G49" s="646"/>
      <c r="H49" s="648" t="s">
        <v>242</v>
      </c>
      <c r="I49" s="626">
        <v>0.1</v>
      </c>
      <c r="J49" s="533"/>
      <c r="K49" s="664"/>
      <c r="L49" s="671"/>
      <c r="M49" s="673"/>
      <c r="N49" s="677"/>
      <c r="O49" s="637">
        <f>N49/F49</f>
        <v>0</v>
      </c>
      <c r="P49" s="605"/>
      <c r="Q49" s="657"/>
      <c r="R49" s="660"/>
    </row>
    <row r="50" spans="1:18" ht="73.5" customHeight="1">
      <c r="A50" s="502"/>
      <c r="B50" s="504"/>
      <c r="C50" s="525"/>
      <c r="D50" s="639"/>
      <c r="E50" s="533"/>
      <c r="F50" s="644"/>
      <c r="G50" s="646"/>
      <c r="H50" s="663"/>
      <c r="I50" s="627"/>
      <c r="J50" s="533"/>
      <c r="K50" s="433"/>
      <c r="L50" s="671"/>
      <c r="M50" s="673"/>
      <c r="N50" s="677"/>
      <c r="O50" s="638"/>
      <c r="P50" s="605"/>
      <c r="Q50" s="657"/>
      <c r="R50" s="660"/>
    </row>
    <row r="51" spans="1:18" ht="23.25" customHeight="1">
      <c r="A51" s="502"/>
      <c r="B51" s="504"/>
      <c r="C51" s="525"/>
      <c r="D51" s="639"/>
      <c r="E51" s="533"/>
      <c r="F51" s="644"/>
      <c r="G51" s="646"/>
      <c r="H51" s="663"/>
      <c r="I51" s="627"/>
      <c r="J51" s="533"/>
      <c r="K51" s="433"/>
      <c r="L51" s="671"/>
      <c r="M51" s="673"/>
      <c r="N51" s="677"/>
      <c r="O51" s="638"/>
      <c r="P51" s="605"/>
      <c r="Q51" s="657"/>
      <c r="R51" s="660"/>
    </row>
    <row r="52" spans="1:18">
      <c r="A52" s="502"/>
      <c r="B52" s="504"/>
      <c r="C52" s="526"/>
      <c r="D52" s="640"/>
      <c r="E52" s="662"/>
      <c r="F52" s="645"/>
      <c r="G52" s="647"/>
      <c r="H52" s="649"/>
      <c r="I52" s="628"/>
      <c r="J52" s="667"/>
      <c r="K52" s="665"/>
      <c r="L52" s="379"/>
      <c r="M52" s="674"/>
      <c r="N52" s="677"/>
      <c r="O52" s="650"/>
      <c r="P52" s="379"/>
      <c r="Q52" s="658"/>
      <c r="R52" s="661"/>
    </row>
    <row r="53" spans="1:18"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row>
    <row r="54" spans="1:18" ht="54.75" customHeight="1">
      <c r="A54" s="502"/>
      <c r="B54" s="505"/>
      <c r="C54" s="590"/>
      <c r="D54" s="591"/>
      <c r="E54" s="591"/>
      <c r="F54" s="591"/>
      <c r="G54" s="591"/>
      <c r="H54" s="591"/>
      <c r="I54" s="592"/>
      <c r="J54" s="651" t="s">
        <v>26</v>
      </c>
      <c r="K54" s="652"/>
      <c r="L54" s="653"/>
      <c r="M54" s="215">
        <v>0.03</v>
      </c>
      <c r="N54" s="189"/>
      <c r="O54" s="221">
        <f>((AVERAGE(O32:O52)*M54))</f>
        <v>0</v>
      </c>
      <c r="P54" s="596"/>
      <c r="Q54" s="597"/>
      <c r="R54" s="598"/>
    </row>
    <row r="55" spans="1:18"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c r="O55" s="248">
        <f>IF(ISERROR(N55/F55),"",N55/F55)</f>
        <v>0</v>
      </c>
      <c r="P55" s="228"/>
      <c r="Q55" s="220"/>
      <c r="R55" s="69"/>
    </row>
    <row r="56" spans="1:18" ht="136.5" customHeight="1">
      <c r="A56" s="502"/>
      <c r="B56" s="504"/>
      <c r="C56" s="529"/>
      <c r="D56" s="529"/>
      <c r="E56" s="164" t="s">
        <v>113</v>
      </c>
      <c r="F56" s="222">
        <v>2</v>
      </c>
      <c r="G56" s="506"/>
      <c r="H56" s="183" t="s">
        <v>221</v>
      </c>
      <c r="I56" s="223">
        <v>0.6</v>
      </c>
      <c r="J56" s="551"/>
      <c r="K56" s="668"/>
      <c r="L56" s="684"/>
      <c r="M56" s="688"/>
      <c r="N56" s="222"/>
      <c r="O56" s="202">
        <f>N56/F56</f>
        <v>0</v>
      </c>
      <c r="P56" s="153"/>
      <c r="Q56" s="229"/>
      <c r="R56" s="70"/>
    </row>
    <row r="57" spans="1:18" ht="26.25" customHeight="1">
      <c r="A57" s="502"/>
      <c r="B57" s="504"/>
      <c r="C57" s="529"/>
      <c r="D57" s="545" t="s">
        <v>142</v>
      </c>
      <c r="E57" s="602" t="s">
        <v>129</v>
      </c>
      <c r="F57" s="675">
        <v>1</v>
      </c>
      <c r="G57" s="553" t="s">
        <v>138</v>
      </c>
      <c r="H57" s="554" t="s">
        <v>198</v>
      </c>
      <c r="I57" s="691">
        <v>0.2</v>
      </c>
      <c r="J57" s="551"/>
      <c r="K57" s="217"/>
      <c r="L57" s="685"/>
      <c r="M57" s="688"/>
      <c r="N57" s="675"/>
      <c r="O57" s="630">
        <f>N57/F57</f>
        <v>0</v>
      </c>
      <c r="P57" s="153"/>
      <c r="Q57" s="229"/>
      <c r="R57" s="150"/>
    </row>
    <row r="58" spans="1:18" ht="15.75" customHeight="1">
      <c r="A58" s="502"/>
      <c r="B58" s="504"/>
      <c r="C58" s="529"/>
      <c r="D58" s="525"/>
      <c r="E58" s="622"/>
      <c r="F58" s="577"/>
      <c r="G58" s="553"/>
      <c r="H58" s="690"/>
      <c r="I58" s="692"/>
      <c r="J58" s="551"/>
      <c r="K58" s="217"/>
      <c r="L58" s="685"/>
      <c r="M58" s="688"/>
      <c r="N58" s="577"/>
      <c r="O58" s="631"/>
      <c r="P58" s="153"/>
      <c r="Q58" s="229"/>
      <c r="R58" s="150"/>
    </row>
    <row r="59" spans="1:18" ht="15.75" customHeight="1">
      <c r="A59" s="502"/>
      <c r="B59" s="504"/>
      <c r="C59" s="529"/>
      <c r="D59" s="525"/>
      <c r="E59" s="622"/>
      <c r="F59" s="577"/>
      <c r="G59" s="553"/>
      <c r="H59" s="678"/>
      <c r="I59" s="692"/>
      <c r="J59" s="551"/>
      <c r="K59" s="217"/>
      <c r="L59" s="685"/>
      <c r="M59" s="688"/>
      <c r="N59" s="577"/>
      <c r="O59" s="631"/>
      <c r="P59" s="153"/>
      <c r="Q59" s="229"/>
      <c r="R59" s="150"/>
    </row>
    <row r="60" spans="1:18" ht="15.75" customHeight="1">
      <c r="A60" s="502"/>
      <c r="B60" s="504"/>
      <c r="C60" s="529"/>
      <c r="D60" s="525"/>
      <c r="E60" s="622"/>
      <c r="F60" s="577"/>
      <c r="G60" s="553"/>
      <c r="H60" s="554" t="s">
        <v>222</v>
      </c>
      <c r="I60" s="692"/>
      <c r="J60" s="551"/>
      <c r="K60" s="217"/>
      <c r="L60" s="685"/>
      <c r="M60" s="688"/>
      <c r="N60" s="577"/>
      <c r="O60" s="631"/>
      <c r="P60" s="153"/>
      <c r="Q60" s="229"/>
      <c r="R60" s="70"/>
    </row>
    <row r="61" spans="1:18" ht="60.75" customHeight="1">
      <c r="A61" s="502"/>
      <c r="B61" s="504"/>
      <c r="C61" s="530"/>
      <c r="D61" s="526"/>
      <c r="E61" s="603"/>
      <c r="F61" s="676"/>
      <c r="G61" s="553"/>
      <c r="H61" s="678"/>
      <c r="I61" s="693"/>
      <c r="J61" s="584"/>
      <c r="K61" s="218"/>
      <c r="L61" s="686"/>
      <c r="M61" s="689"/>
      <c r="N61" s="676"/>
      <c r="O61" s="632"/>
      <c r="P61" s="153"/>
      <c r="Q61" s="229"/>
      <c r="R61" s="150"/>
    </row>
    <row r="62" spans="1:18" ht="59.25" customHeight="1">
      <c r="A62" s="502"/>
      <c r="B62" s="504"/>
      <c r="C62" s="586"/>
      <c r="D62" s="587"/>
      <c r="E62" s="587"/>
      <c r="F62" s="587"/>
      <c r="G62" s="587"/>
      <c r="H62" s="588"/>
      <c r="I62" s="184">
        <f>SUM(I55:I61)</f>
        <v>1</v>
      </c>
      <c r="J62" s="589"/>
      <c r="K62" s="589"/>
      <c r="L62" s="589"/>
      <c r="M62" s="589"/>
      <c r="N62" s="589"/>
      <c r="O62" s="184">
        <f>AVERAGE(O55:O61)</f>
        <v>0</v>
      </c>
      <c r="P62" s="212"/>
      <c r="Q62" s="177"/>
      <c r="R62" s="214"/>
    </row>
    <row r="63" spans="1:18" ht="83.25" customHeight="1">
      <c r="A63" s="502"/>
      <c r="B63" s="504"/>
      <c r="C63" s="679"/>
      <c r="D63" s="680"/>
      <c r="E63" s="680"/>
      <c r="F63" s="680"/>
      <c r="G63" s="680"/>
      <c r="H63" s="680"/>
      <c r="I63" s="681"/>
      <c r="J63" s="682" t="s">
        <v>23</v>
      </c>
      <c r="K63" s="652"/>
      <c r="L63" s="653"/>
      <c r="M63" s="225">
        <v>0.02</v>
      </c>
      <c r="N63" s="227"/>
      <c r="O63" s="226">
        <f>((AVERAGE(O55:O61)*M63))</f>
        <v>0</v>
      </c>
      <c r="P63" s="596"/>
      <c r="Q63" s="597"/>
      <c r="R63" s="598"/>
    </row>
    <row r="64" spans="1:18"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c r="O64" s="248">
        <f>N64/F64</f>
        <v>0</v>
      </c>
      <c r="P64" s="153"/>
      <c r="Q64" s="229"/>
      <c r="R64" s="150"/>
    </row>
    <row r="65" spans="1:18" ht="41.25" customHeight="1">
      <c r="A65" s="502"/>
      <c r="B65" s="505"/>
      <c r="C65" s="718"/>
      <c r="D65" s="530"/>
      <c r="E65" s="160" t="s">
        <v>113</v>
      </c>
      <c r="F65" s="203">
        <v>2</v>
      </c>
      <c r="G65" s="526"/>
      <c r="H65" s="547"/>
      <c r="I65" s="241">
        <v>0.05</v>
      </c>
      <c r="J65" s="721"/>
      <c r="K65" s="534"/>
      <c r="L65" s="534"/>
      <c r="M65" s="723"/>
      <c r="N65" s="203"/>
      <c r="O65" s="202">
        <f>N65/F65</f>
        <v>0</v>
      </c>
      <c r="P65" s="153"/>
      <c r="Q65" s="229"/>
      <c r="R65" s="150"/>
    </row>
    <row r="66" spans="1:18" ht="165" customHeight="1">
      <c r="A66" s="502"/>
      <c r="B66" s="505"/>
      <c r="C66" s="718"/>
      <c r="D66" s="507" t="s">
        <v>144</v>
      </c>
      <c r="E66" s="159" t="s">
        <v>129</v>
      </c>
      <c r="F66" s="203">
        <v>125</v>
      </c>
      <c r="G66" s="725" t="s">
        <v>140</v>
      </c>
      <c r="H66" s="168" t="s">
        <v>213</v>
      </c>
      <c r="I66" s="241">
        <v>0.65</v>
      </c>
      <c r="J66" s="721"/>
      <c r="K66" s="210"/>
      <c r="L66" s="534"/>
      <c r="M66" s="723"/>
      <c r="N66" s="203"/>
      <c r="O66" s="248">
        <f>N66/F66</f>
        <v>0</v>
      </c>
      <c r="P66" s="153"/>
      <c r="Q66" s="229"/>
      <c r="R66" s="150"/>
    </row>
    <row r="67" spans="1:18" ht="138" customHeight="1">
      <c r="A67" s="502"/>
      <c r="B67" s="505"/>
      <c r="C67" s="719"/>
      <c r="D67" s="530"/>
      <c r="E67" s="160" t="s">
        <v>113</v>
      </c>
      <c r="F67" s="232">
        <v>25</v>
      </c>
      <c r="G67" s="646"/>
      <c r="H67" s="155" t="s">
        <v>214</v>
      </c>
      <c r="I67" s="241">
        <v>0.2</v>
      </c>
      <c r="J67" s="721"/>
      <c r="K67" s="237"/>
      <c r="L67" s="534"/>
      <c r="M67" s="724"/>
      <c r="N67" s="232"/>
      <c r="O67" s="202">
        <f>N67/F67</f>
        <v>0</v>
      </c>
      <c r="P67" s="224"/>
      <c r="Q67" s="230"/>
      <c r="R67" s="70"/>
    </row>
    <row r="68" spans="1:18" ht="58.5" customHeight="1">
      <c r="A68" s="502"/>
      <c r="B68" s="505"/>
      <c r="C68" s="586"/>
      <c r="D68" s="587"/>
      <c r="E68" s="587"/>
      <c r="F68" s="587"/>
      <c r="G68" s="587"/>
      <c r="H68" s="588"/>
      <c r="I68" s="184">
        <f>SUM(I64:I67)</f>
        <v>1</v>
      </c>
      <c r="J68" s="589"/>
      <c r="K68" s="589"/>
      <c r="L68" s="589"/>
      <c r="M68" s="589"/>
      <c r="N68" s="589"/>
      <c r="O68" s="184">
        <f>AVERAGE(O64:O67)</f>
        <v>0</v>
      </c>
      <c r="P68" s="212"/>
      <c r="Q68" s="177"/>
      <c r="R68" s="214"/>
    </row>
    <row r="69" spans="1:18" ht="63" customHeight="1">
      <c r="A69" s="502"/>
      <c r="B69" s="505"/>
      <c r="C69" s="679"/>
      <c r="D69" s="680"/>
      <c r="E69" s="680"/>
      <c r="F69" s="680"/>
      <c r="G69" s="680"/>
      <c r="H69" s="680"/>
      <c r="I69" s="681"/>
      <c r="J69" s="682" t="s">
        <v>24</v>
      </c>
      <c r="K69" s="652"/>
      <c r="L69" s="652"/>
      <c r="M69" s="233">
        <v>0.25</v>
      </c>
      <c r="N69" s="144"/>
      <c r="O69" s="242">
        <f>((AVERAGE(O64:O67)*M69))</f>
        <v>0</v>
      </c>
      <c r="P69" s="596"/>
      <c r="Q69" s="597"/>
      <c r="R69" s="598"/>
    </row>
    <row r="70" spans="1:18"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 r="O70" s="630">
        <f>N70/F70</f>
        <v>0</v>
      </c>
      <c r="P70" s="654"/>
      <c r="Q70" s="604"/>
      <c r="R70" s="604"/>
    </row>
    <row r="71" spans="1:18" ht="83.25" customHeight="1">
      <c r="A71" s="502"/>
      <c r="B71" s="505"/>
      <c r="C71" s="697"/>
      <c r="D71" s="506"/>
      <c r="E71" s="609"/>
      <c r="F71" s="699"/>
      <c r="G71" s="530"/>
      <c r="H71" s="155" t="s">
        <v>223</v>
      </c>
      <c r="I71" s="701"/>
      <c r="J71" s="533"/>
      <c r="K71" s="188"/>
      <c r="L71" s="381"/>
      <c r="M71" s="710"/>
      <c r="N71" s="699"/>
      <c r="O71" s="632"/>
      <c r="P71" s="383"/>
      <c r="Q71" s="381"/>
      <c r="R71" s="381"/>
    </row>
    <row r="72" spans="1:18" ht="109.5" customHeight="1">
      <c r="A72" s="502"/>
      <c r="B72" s="505"/>
      <c r="C72" s="697"/>
      <c r="D72" s="703" t="s">
        <v>182</v>
      </c>
      <c r="E72" s="159" t="s">
        <v>129</v>
      </c>
      <c r="F72" s="694">
        <v>1</v>
      </c>
      <c r="G72" s="705" t="s">
        <v>181</v>
      </c>
      <c r="H72" s="707" t="s">
        <v>209</v>
      </c>
      <c r="I72" s="708">
        <v>0.2</v>
      </c>
      <c r="J72" s="532"/>
      <c r="K72" s="534"/>
      <c r="L72" s="383"/>
      <c r="M72" s="710"/>
      <c r="N72" s="694"/>
      <c r="O72" s="630">
        <f>N72/F72</f>
        <v>0</v>
      </c>
      <c r="P72" s="383"/>
      <c r="Q72" s="408"/>
      <c r="R72" s="408"/>
    </row>
    <row r="73" spans="1:18" ht="41.25" customHeight="1">
      <c r="A73" s="502"/>
      <c r="B73" s="505"/>
      <c r="C73" s="697"/>
      <c r="D73" s="704"/>
      <c r="E73" s="160" t="s">
        <v>113</v>
      </c>
      <c r="F73" s="695"/>
      <c r="G73" s="706"/>
      <c r="H73" s="707"/>
      <c r="I73" s="709"/>
      <c r="J73" s="532"/>
      <c r="K73" s="534"/>
      <c r="L73" s="495"/>
      <c r="M73" s="710"/>
      <c r="N73" s="695"/>
      <c r="O73" s="632"/>
      <c r="P73" s="495"/>
      <c r="Q73" s="379"/>
      <c r="R73" s="381"/>
    </row>
    <row r="74" spans="1:18" ht="100.5" customHeight="1">
      <c r="A74" s="502"/>
      <c r="B74" s="505"/>
      <c r="C74" s="697"/>
      <c r="D74" s="712" t="s">
        <v>184</v>
      </c>
      <c r="E74" s="159" t="s">
        <v>129</v>
      </c>
      <c r="F74" s="238">
        <v>8</v>
      </c>
      <c r="G74" s="507" t="s">
        <v>183</v>
      </c>
      <c r="H74" s="507" t="s">
        <v>208</v>
      </c>
      <c r="I74" s="187">
        <v>0.3</v>
      </c>
      <c r="J74" s="533"/>
      <c r="K74" s="433"/>
      <c r="L74" s="431"/>
      <c r="M74" s="710"/>
      <c r="N74" s="238"/>
      <c r="O74" s="248">
        <f>N74/F74</f>
        <v>0</v>
      </c>
      <c r="P74" s="714"/>
      <c r="Q74" s="604"/>
      <c r="R74" s="381"/>
    </row>
    <row r="75" spans="1:18" ht="100.5" customHeight="1">
      <c r="A75" s="716"/>
      <c r="B75" s="505"/>
      <c r="C75" s="697"/>
      <c r="D75" s="713"/>
      <c r="E75" s="162" t="s">
        <v>113</v>
      </c>
      <c r="F75" s="239">
        <v>2</v>
      </c>
      <c r="G75" s="529"/>
      <c r="H75" s="529"/>
      <c r="I75" s="187">
        <v>0.15</v>
      </c>
      <c r="J75" s="533"/>
      <c r="K75" s="433"/>
      <c r="L75" s="671"/>
      <c r="M75" s="711"/>
      <c r="N75" s="239"/>
      <c r="O75" s="202">
        <f>N75/F75</f>
        <v>0</v>
      </c>
      <c r="P75" s="715"/>
      <c r="Q75" s="605"/>
      <c r="R75" s="408"/>
    </row>
    <row r="76" spans="1:18" ht="65.25" customHeight="1">
      <c r="A76" s="181"/>
      <c r="B76" s="178"/>
      <c r="C76" s="586"/>
      <c r="D76" s="587"/>
      <c r="E76" s="587"/>
      <c r="F76" s="587"/>
      <c r="G76" s="587"/>
      <c r="H76" s="588"/>
      <c r="I76" s="184">
        <f>SUM(I70:I75)</f>
        <v>1</v>
      </c>
      <c r="J76" s="589"/>
      <c r="K76" s="589"/>
      <c r="L76" s="589"/>
      <c r="M76" s="589"/>
      <c r="N76" s="589"/>
      <c r="O76" s="184">
        <f>AVERAGE(O70:O75)</f>
        <v>0</v>
      </c>
      <c r="P76" s="212"/>
      <c r="Q76" s="177"/>
      <c r="R76" s="214"/>
    </row>
    <row r="77" spans="1:18" ht="80.25" customHeight="1">
      <c r="A77" s="737"/>
      <c r="B77" s="738"/>
      <c r="C77" s="738"/>
      <c r="D77" s="738"/>
      <c r="E77" s="738"/>
      <c r="F77" s="738"/>
      <c r="G77" s="738"/>
      <c r="H77" s="738"/>
      <c r="I77" s="739"/>
      <c r="J77" s="740" t="s">
        <v>273</v>
      </c>
      <c r="K77" s="741"/>
      <c r="L77" s="741"/>
      <c r="M77" s="233">
        <v>0.1</v>
      </c>
      <c r="N77" s="68"/>
      <c r="O77" s="243">
        <f>(AVERAGE(O70:O75))*M77</f>
        <v>0</v>
      </c>
      <c r="P77" s="596"/>
      <c r="Q77" s="597"/>
      <c r="R77" s="598"/>
    </row>
    <row r="78" spans="1:18"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383"/>
    </row>
    <row r="79" spans="1:18"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row>
    <row r="80" spans="1:18"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 r="O80" s="746">
        <f>N80/F80</f>
        <v>0</v>
      </c>
      <c r="P80" s="605"/>
      <c r="Q80" s="605"/>
      <c r="R80" s="605"/>
    </row>
    <row r="81" spans="1:18" ht="81.75" customHeight="1">
      <c r="A81" s="728"/>
      <c r="B81" s="730"/>
      <c r="C81" s="506"/>
      <c r="D81" s="733"/>
      <c r="E81" s="160" t="s">
        <v>113</v>
      </c>
      <c r="F81" s="677"/>
      <c r="G81" s="734"/>
      <c r="H81" s="253" t="s">
        <v>170</v>
      </c>
      <c r="I81" s="736"/>
      <c r="J81" s="733"/>
      <c r="K81" s="408"/>
      <c r="L81" s="379"/>
      <c r="M81" s="379"/>
      <c r="N81" s="677"/>
      <c r="O81" s="746"/>
      <c r="P81" s="381"/>
      <c r="Q81" s="381"/>
      <c r="R81" s="381"/>
    </row>
    <row r="82" spans="1:18"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c r="O82" s="258">
        <f>N82/F82</f>
        <v>0</v>
      </c>
      <c r="P82" s="383"/>
      <c r="Q82" s="381"/>
      <c r="R82" s="381"/>
    </row>
    <row r="83" spans="1:18" ht="70.5" customHeight="1">
      <c r="A83" s="728"/>
      <c r="B83" s="730"/>
      <c r="C83" s="609"/>
      <c r="D83" s="759"/>
      <c r="E83" s="160" t="s">
        <v>113</v>
      </c>
      <c r="F83" s="203">
        <v>50</v>
      </c>
      <c r="G83" s="734"/>
      <c r="H83" s="174" t="s">
        <v>202</v>
      </c>
      <c r="I83" s="241">
        <v>0.1</v>
      </c>
      <c r="J83" s="532"/>
      <c r="K83" s="668"/>
      <c r="L83" s="763"/>
      <c r="M83" s="765"/>
      <c r="N83" s="203"/>
      <c r="O83" s="257">
        <f>N83/F83</f>
        <v>0</v>
      </c>
      <c r="P83" s="383"/>
      <c r="Q83" s="408"/>
      <c r="R83" s="381"/>
    </row>
    <row r="84" spans="1:18" ht="75" customHeight="1">
      <c r="A84" s="728"/>
      <c r="B84" s="730"/>
      <c r="C84" s="609"/>
      <c r="D84" s="767" t="s">
        <v>173</v>
      </c>
      <c r="E84" s="159" t="s">
        <v>129</v>
      </c>
      <c r="F84" s="203">
        <v>21</v>
      </c>
      <c r="G84" s="506" t="s">
        <v>174</v>
      </c>
      <c r="H84" s="506" t="s">
        <v>203</v>
      </c>
      <c r="I84" s="241">
        <v>0.15</v>
      </c>
      <c r="J84" s="532"/>
      <c r="K84" s="668"/>
      <c r="L84" s="763"/>
      <c r="M84" s="765"/>
      <c r="N84" s="203"/>
      <c r="O84" s="258">
        <f>N84/F84</f>
        <v>0</v>
      </c>
      <c r="P84" s="270"/>
      <c r="Q84" s="559"/>
      <c r="R84" s="383"/>
    </row>
    <row r="85" spans="1:18" ht="75" customHeight="1">
      <c r="A85" s="728"/>
      <c r="B85" s="730"/>
      <c r="C85" s="609"/>
      <c r="D85" s="767"/>
      <c r="E85" s="160" t="s">
        <v>113</v>
      </c>
      <c r="F85" s="203">
        <v>5</v>
      </c>
      <c r="G85" s="506"/>
      <c r="H85" s="506"/>
      <c r="I85" s="241">
        <v>0.1</v>
      </c>
      <c r="J85" s="532"/>
      <c r="K85" s="668"/>
      <c r="L85" s="763"/>
      <c r="M85" s="765"/>
      <c r="N85" s="203"/>
      <c r="O85" s="257">
        <f>N85/F85</f>
        <v>0</v>
      </c>
      <c r="P85" s="271"/>
      <c r="Q85" s="559"/>
      <c r="R85" s="383"/>
    </row>
    <row r="86" spans="1:18" ht="75" customHeight="1">
      <c r="A86" s="728"/>
      <c r="B86" s="730"/>
      <c r="C86" s="609"/>
      <c r="D86" s="749" t="s">
        <v>175</v>
      </c>
      <c r="E86" s="159" t="s">
        <v>129</v>
      </c>
      <c r="F86" s="677">
        <v>1</v>
      </c>
      <c r="G86" s="609" t="s">
        <v>176</v>
      </c>
      <c r="H86" s="609" t="s">
        <v>204</v>
      </c>
      <c r="I86" s="735">
        <v>0.05</v>
      </c>
      <c r="J86" s="748"/>
      <c r="K86" s="236"/>
      <c r="L86" s="433"/>
      <c r="M86" s="765"/>
      <c r="N86" s="677"/>
      <c r="O86" s="760">
        <f>N86/F86</f>
        <v>0</v>
      </c>
      <c r="P86" s="559"/>
      <c r="Q86" s="268"/>
      <c r="R86" s="408"/>
    </row>
    <row r="87" spans="1:18" ht="75" customHeight="1">
      <c r="A87" s="728"/>
      <c r="B87" s="730"/>
      <c r="C87" s="609"/>
      <c r="D87" s="749"/>
      <c r="E87" s="160" t="s">
        <v>113</v>
      </c>
      <c r="F87" s="677"/>
      <c r="G87" s="609"/>
      <c r="H87" s="609"/>
      <c r="I87" s="736"/>
      <c r="J87" s="748"/>
      <c r="K87" s="236"/>
      <c r="L87" s="433"/>
      <c r="M87" s="765"/>
      <c r="N87" s="677"/>
      <c r="O87" s="761"/>
      <c r="P87" s="559"/>
      <c r="Q87" s="268"/>
      <c r="R87" s="408"/>
    </row>
    <row r="88" spans="1:18" ht="75" customHeight="1">
      <c r="A88" s="728"/>
      <c r="B88" s="731"/>
      <c r="C88" s="757" t="s">
        <v>243</v>
      </c>
      <c r="D88" s="609" t="s">
        <v>250</v>
      </c>
      <c r="E88" s="163" t="s">
        <v>129</v>
      </c>
      <c r="F88" s="203">
        <v>7</v>
      </c>
      <c r="G88" s="609" t="s">
        <v>246</v>
      </c>
      <c r="H88" s="750" t="s">
        <v>249</v>
      </c>
      <c r="I88" s="241">
        <v>0.05</v>
      </c>
      <c r="J88" s="748"/>
      <c r="K88" s="236"/>
      <c r="L88" s="433"/>
      <c r="M88" s="765"/>
      <c r="N88" s="203"/>
      <c r="O88" s="258">
        <f t="shared" ref="O88:O93" si="1">N88/F88</f>
        <v>0</v>
      </c>
      <c r="P88" s="559"/>
      <c r="Q88" s="268"/>
      <c r="R88" s="408"/>
    </row>
    <row r="89" spans="1:18" ht="75" customHeight="1">
      <c r="A89" s="728"/>
      <c r="B89" s="731"/>
      <c r="C89" s="532"/>
      <c r="D89" s="609"/>
      <c r="E89" s="160" t="s">
        <v>113</v>
      </c>
      <c r="F89" s="203">
        <v>6</v>
      </c>
      <c r="G89" s="609"/>
      <c r="H89" s="751"/>
      <c r="I89" s="241">
        <v>0.05</v>
      </c>
      <c r="J89" s="748"/>
      <c r="K89" s="236"/>
      <c r="L89" s="433"/>
      <c r="M89" s="765"/>
      <c r="N89" s="203"/>
      <c r="O89" s="257">
        <f t="shared" si="1"/>
        <v>0</v>
      </c>
      <c r="P89" s="559"/>
      <c r="Q89" s="268"/>
      <c r="R89" s="408"/>
    </row>
    <row r="90" spans="1:18" ht="75" customHeight="1">
      <c r="A90" s="728"/>
      <c r="B90" s="731"/>
      <c r="C90" s="532"/>
      <c r="D90" s="609" t="s">
        <v>251</v>
      </c>
      <c r="E90" s="163" t="s">
        <v>129</v>
      </c>
      <c r="F90" s="203">
        <v>7</v>
      </c>
      <c r="G90" s="609" t="s">
        <v>247</v>
      </c>
      <c r="H90" s="750" t="s">
        <v>244</v>
      </c>
      <c r="I90" s="241">
        <v>0.05</v>
      </c>
      <c r="J90" s="748"/>
      <c r="K90" s="236"/>
      <c r="L90" s="433"/>
      <c r="M90" s="765"/>
      <c r="N90" s="203"/>
      <c r="O90" s="258">
        <f t="shared" si="1"/>
        <v>0</v>
      </c>
      <c r="P90" s="559"/>
      <c r="Q90" s="268"/>
      <c r="R90" s="408"/>
    </row>
    <row r="91" spans="1:18" ht="75" customHeight="1">
      <c r="A91" s="728"/>
      <c r="B91" s="731"/>
      <c r="C91" s="532"/>
      <c r="D91" s="609"/>
      <c r="E91" s="160" t="s">
        <v>113</v>
      </c>
      <c r="F91" s="203">
        <v>6</v>
      </c>
      <c r="G91" s="609"/>
      <c r="H91" s="751"/>
      <c r="I91" s="241">
        <v>0.05</v>
      </c>
      <c r="J91" s="748"/>
      <c r="K91" s="236"/>
      <c r="L91" s="433"/>
      <c r="M91" s="765"/>
      <c r="N91" s="203"/>
      <c r="O91" s="257">
        <f t="shared" si="1"/>
        <v>0</v>
      </c>
      <c r="P91" s="559"/>
      <c r="Q91" s="268"/>
      <c r="R91" s="408"/>
    </row>
    <row r="92" spans="1:18" ht="75" customHeight="1">
      <c r="A92" s="728"/>
      <c r="B92" s="731"/>
      <c r="C92" s="533"/>
      <c r="D92" s="752" t="s">
        <v>252</v>
      </c>
      <c r="E92" s="163" t="s">
        <v>129</v>
      </c>
      <c r="F92" s="203">
        <v>7</v>
      </c>
      <c r="G92" s="609" t="s">
        <v>248</v>
      </c>
      <c r="H92" s="750" t="s">
        <v>245</v>
      </c>
      <c r="I92" s="241">
        <v>0.05</v>
      </c>
      <c r="J92" s="748"/>
      <c r="K92" s="236"/>
      <c r="L92" s="433"/>
      <c r="M92" s="765"/>
      <c r="N92" s="203"/>
      <c r="O92" s="258">
        <f t="shared" si="1"/>
        <v>0</v>
      </c>
      <c r="P92" s="559"/>
      <c r="Q92" s="268"/>
      <c r="R92" s="408"/>
    </row>
    <row r="93" spans="1:18" ht="58.5" customHeight="1">
      <c r="A93" s="728"/>
      <c r="B93" s="731"/>
      <c r="C93" s="642"/>
      <c r="D93" s="753"/>
      <c r="E93" s="160" t="s">
        <v>113</v>
      </c>
      <c r="F93" s="203">
        <v>6</v>
      </c>
      <c r="G93" s="609"/>
      <c r="H93" s="751"/>
      <c r="I93" s="241">
        <v>0.05</v>
      </c>
      <c r="J93" s="662"/>
      <c r="K93" s="254"/>
      <c r="L93" s="434"/>
      <c r="M93" s="766"/>
      <c r="N93" s="203"/>
      <c r="O93" s="257">
        <f t="shared" si="1"/>
        <v>0</v>
      </c>
      <c r="P93" s="559"/>
      <c r="Q93" s="269"/>
      <c r="R93" s="379"/>
    </row>
    <row r="94" spans="1:18"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row>
    <row r="95" spans="1:18" ht="56.25" customHeight="1">
      <c r="A95" s="737"/>
      <c r="B95" s="738"/>
      <c r="C95" s="738"/>
      <c r="D95" s="738"/>
      <c r="E95" s="738"/>
      <c r="F95" s="738"/>
      <c r="G95" s="738"/>
      <c r="H95" s="738"/>
      <c r="I95" s="739"/>
      <c r="J95" s="754" t="s">
        <v>32</v>
      </c>
      <c r="K95" s="755"/>
      <c r="L95" s="756"/>
      <c r="M95" s="255">
        <v>0.3</v>
      </c>
      <c r="N95" s="71"/>
      <c r="O95" s="259">
        <f>(AVERAGE(O80:O93))*M95</f>
        <v>0</v>
      </c>
      <c r="P95" s="596"/>
      <c r="Q95" s="597"/>
      <c r="R95" s="598"/>
    </row>
    <row r="96" spans="1:18"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row>
    <row r="97" spans="1:18" ht="36" customHeight="1" thickBot="1">
      <c r="A97" s="726" t="s">
        <v>35</v>
      </c>
      <c r="B97" s="726"/>
      <c r="C97" s="726"/>
      <c r="D97" s="726"/>
      <c r="E97" s="726"/>
      <c r="F97" s="726"/>
      <c r="G97" s="726"/>
      <c r="H97" s="726"/>
      <c r="I97" s="726"/>
      <c r="J97" s="726"/>
      <c r="K97" s="726"/>
      <c r="L97" s="726"/>
      <c r="M97" s="726"/>
      <c r="N97" s="727"/>
      <c r="O97" s="261">
        <f>O95</f>
        <v>0</v>
      </c>
      <c r="P97" s="772"/>
      <c r="Q97" s="376"/>
      <c r="R97" s="377"/>
    </row>
    <row r="98" spans="1:18"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c r="O98" s="262">
        <f>N98/F98</f>
        <v>0</v>
      </c>
      <c r="P98" s="654"/>
      <c r="Q98" s="604"/>
      <c r="R98" s="604"/>
    </row>
    <row r="99" spans="1:18" ht="91.5" customHeight="1">
      <c r="A99" s="800"/>
      <c r="B99" s="774"/>
      <c r="C99" s="777"/>
      <c r="D99" s="778"/>
      <c r="E99" s="160" t="s">
        <v>113</v>
      </c>
      <c r="F99" s="172">
        <v>3</v>
      </c>
      <c r="G99" s="506"/>
      <c r="H99" s="260" t="s">
        <v>166</v>
      </c>
      <c r="I99" s="241">
        <v>0.1</v>
      </c>
      <c r="J99" s="531"/>
      <c r="K99" s="784"/>
      <c r="L99" s="670"/>
      <c r="M99" s="532"/>
      <c r="N99" s="172"/>
      <c r="O99" s="202">
        <f>N99/F99</f>
        <v>0</v>
      </c>
      <c r="P99" s="655"/>
      <c r="Q99" s="605"/>
      <c r="R99" s="605"/>
    </row>
    <row r="100" spans="1:18" ht="60" customHeight="1">
      <c r="A100" s="800"/>
      <c r="B100" s="775"/>
      <c r="C100" s="793" t="s">
        <v>211</v>
      </c>
      <c r="D100" s="794" t="s">
        <v>206</v>
      </c>
      <c r="E100" s="159" t="s">
        <v>129</v>
      </c>
      <c r="F100" s="173">
        <v>16</v>
      </c>
      <c r="G100" s="705" t="s">
        <v>205</v>
      </c>
      <c r="H100" s="797" t="s">
        <v>217</v>
      </c>
      <c r="I100" s="241">
        <v>0.6</v>
      </c>
      <c r="J100" s="533"/>
      <c r="K100" s="264"/>
      <c r="L100" s="671"/>
      <c r="M100" s="532"/>
      <c r="N100" s="173"/>
      <c r="O100" s="263">
        <f>N100/F100</f>
        <v>0</v>
      </c>
      <c r="P100" s="605"/>
      <c r="Q100" s="605"/>
      <c r="R100" s="605"/>
    </row>
    <row r="101" spans="1:18" ht="66.75" customHeight="1">
      <c r="A101" s="801"/>
      <c r="B101" s="383"/>
      <c r="C101" s="391"/>
      <c r="D101" s="795"/>
      <c r="E101" s="160" t="s">
        <v>113</v>
      </c>
      <c r="F101" s="173">
        <v>5</v>
      </c>
      <c r="G101" s="796"/>
      <c r="H101" s="798"/>
      <c r="I101" s="241">
        <v>0.15</v>
      </c>
      <c r="J101" s="662"/>
      <c r="K101" s="265"/>
      <c r="L101" s="379"/>
      <c r="M101" s="785"/>
      <c r="N101" s="173"/>
      <c r="O101" s="202">
        <f>N101/F101</f>
        <v>0</v>
      </c>
      <c r="P101" s="495"/>
      <c r="Q101" s="379"/>
      <c r="R101" s="379"/>
    </row>
    <row r="102" spans="1:18"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row>
    <row r="103" spans="1:18"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row>
    <row r="104" spans="1:18"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377"/>
    </row>
    <row r="105" spans="1:18"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789"/>
    </row>
    <row r="106" spans="1:18" ht="22.5" customHeight="1">
      <c r="A106" s="781"/>
      <c r="B106" s="147"/>
      <c r="C106" s="147"/>
      <c r="D106" s="147"/>
      <c r="E106" s="147"/>
      <c r="F106" s="147"/>
      <c r="G106" s="147"/>
      <c r="H106" s="147"/>
      <c r="I106" s="147"/>
      <c r="J106" s="146"/>
      <c r="K106" s="396"/>
      <c r="L106" s="404"/>
      <c r="M106" s="404"/>
      <c r="N106" s="393"/>
      <c r="O106" s="791"/>
      <c r="P106" s="396"/>
      <c r="Q106" s="404"/>
      <c r="R106" s="393"/>
    </row>
    <row r="107" spans="1:18" ht="15.75" customHeight="1">
      <c r="A107" s="152"/>
      <c r="K107" s="1"/>
    </row>
    <row r="108" spans="1:18" ht="15.75" customHeight="1">
      <c r="A108" s="152"/>
      <c r="K108" s="1"/>
    </row>
    <row r="109" spans="1:18" ht="15.75" customHeight="1">
      <c r="A109" s="152"/>
      <c r="G109" s="67" t="s">
        <v>73</v>
      </c>
      <c r="H109" s="67" t="s">
        <v>136</v>
      </c>
      <c r="K109" s="1"/>
    </row>
    <row r="110" spans="1:18" ht="15.75" customHeight="1">
      <c r="A110" s="152"/>
      <c r="G110" s="67" t="s">
        <v>210</v>
      </c>
      <c r="K110" s="1"/>
    </row>
    <row r="111" spans="1:18" ht="15.75" customHeight="1">
      <c r="A111" s="152"/>
      <c r="G111" s="67" t="s">
        <v>238</v>
      </c>
      <c r="K111" s="1"/>
    </row>
    <row r="112" spans="1:18"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sheetProtection password="EB7F" sheet="1" objects="1" scenarios="1"/>
  <mergeCells count="315">
    <mergeCell ref="A102:A106"/>
    <mergeCell ref="C102:H102"/>
    <mergeCell ref="J102:L102"/>
    <mergeCell ref="P102:R102"/>
    <mergeCell ref="B103:F103"/>
    <mergeCell ref="J98:J101"/>
    <mergeCell ref="K98:K99"/>
    <mergeCell ref="L98:L101"/>
    <mergeCell ref="M98:M101"/>
    <mergeCell ref="P98:P101"/>
    <mergeCell ref="Q98:Q101"/>
    <mergeCell ref="H103:L103"/>
    <mergeCell ref="N103:R103"/>
    <mergeCell ref="B104:N104"/>
    <mergeCell ref="P104:R104"/>
    <mergeCell ref="K105:N106"/>
    <mergeCell ref="O105:O106"/>
    <mergeCell ref="P105:R106"/>
    <mergeCell ref="R98:R101"/>
    <mergeCell ref="C100:C101"/>
    <mergeCell ref="D100:D101"/>
    <mergeCell ref="G100:G101"/>
    <mergeCell ref="H100:H101"/>
    <mergeCell ref="A98:A101"/>
    <mergeCell ref="A96:F96"/>
    <mergeCell ref="H96:L96"/>
    <mergeCell ref="N96:R96"/>
    <mergeCell ref="A97:N97"/>
    <mergeCell ref="P97:R97"/>
    <mergeCell ref="B98:B101"/>
    <mergeCell ref="C98:C99"/>
    <mergeCell ref="D98:D99"/>
    <mergeCell ref="G98:G99"/>
    <mergeCell ref="A95:I95"/>
    <mergeCell ref="J95:L95"/>
    <mergeCell ref="P95:R95"/>
    <mergeCell ref="P86:P93"/>
    <mergeCell ref="C88:C93"/>
    <mergeCell ref="D88:D89"/>
    <mergeCell ref="G88:G89"/>
    <mergeCell ref="H88:H89"/>
    <mergeCell ref="D90:D91"/>
    <mergeCell ref="R80:R93"/>
    <mergeCell ref="C82:C87"/>
    <mergeCell ref="D82:D83"/>
    <mergeCell ref="G82:G83"/>
    <mergeCell ref="L80:L81"/>
    <mergeCell ref="P80:P83"/>
    <mergeCell ref="Q80:Q83"/>
    <mergeCell ref="H92:H93"/>
    <mergeCell ref="O86:O87"/>
    <mergeCell ref="N86:N87"/>
    <mergeCell ref="J82:J93"/>
    <mergeCell ref="K82:K83"/>
    <mergeCell ref="L82:L93"/>
    <mergeCell ref="M82:M93"/>
    <mergeCell ref="D84:D85"/>
    <mergeCell ref="C94:H94"/>
    <mergeCell ref="J94:N94"/>
    <mergeCell ref="J80:J81"/>
    <mergeCell ref="K80:K81"/>
    <mergeCell ref="H84:H85"/>
    <mergeCell ref="K84:K85"/>
    <mergeCell ref="D86:D87"/>
    <mergeCell ref="F86:F87"/>
    <mergeCell ref="G86:G87"/>
    <mergeCell ref="H86:H87"/>
    <mergeCell ref="I86:I87"/>
    <mergeCell ref="G90:G91"/>
    <mergeCell ref="H90:H91"/>
    <mergeCell ref="D92:D93"/>
    <mergeCell ref="G92:G93"/>
    <mergeCell ref="C76:H76"/>
    <mergeCell ref="J76:N76"/>
    <mergeCell ref="A77:I77"/>
    <mergeCell ref="J77:L77"/>
    <mergeCell ref="P77:R77"/>
    <mergeCell ref="A78:F78"/>
    <mergeCell ref="H78:L78"/>
    <mergeCell ref="N78:R78"/>
    <mergeCell ref="M80:M81"/>
    <mergeCell ref="N80:N81"/>
    <mergeCell ref="O80:O81"/>
    <mergeCell ref="Q84:Q85"/>
    <mergeCell ref="A79:N79"/>
    <mergeCell ref="A80:A93"/>
    <mergeCell ref="B80:B93"/>
    <mergeCell ref="C80:C81"/>
    <mergeCell ref="D80:D81"/>
    <mergeCell ref="F80:F81"/>
    <mergeCell ref="G80:G81"/>
    <mergeCell ref="I80:I81"/>
    <mergeCell ref="G84:G85"/>
    <mergeCell ref="D74:D75"/>
    <mergeCell ref="G74:G75"/>
    <mergeCell ref="H74:H75"/>
    <mergeCell ref="K74:K75"/>
    <mergeCell ref="L74:L75"/>
    <mergeCell ref="P74:P75"/>
    <mergeCell ref="A55:A75"/>
    <mergeCell ref="C68:H68"/>
    <mergeCell ref="J68:N68"/>
    <mergeCell ref="P70:P73"/>
    <mergeCell ref="O70:O71"/>
    <mergeCell ref="P63:R63"/>
    <mergeCell ref="C64:C67"/>
    <mergeCell ref="D64:D65"/>
    <mergeCell ref="G64:G65"/>
    <mergeCell ref="H64:H65"/>
    <mergeCell ref="J64:J67"/>
    <mergeCell ref="K64:K65"/>
    <mergeCell ref="L64:L67"/>
    <mergeCell ref="M64:M67"/>
    <mergeCell ref="D66:D67"/>
    <mergeCell ref="G66:G67"/>
    <mergeCell ref="N57:N61"/>
    <mergeCell ref="O57:O61"/>
    <mergeCell ref="Q70:Q73"/>
    <mergeCell ref="R70:R75"/>
    <mergeCell ref="N72:N73"/>
    <mergeCell ref="O72:O73"/>
    <mergeCell ref="Q74:Q75"/>
    <mergeCell ref="J69:L69"/>
    <mergeCell ref="P69:R69"/>
    <mergeCell ref="C70:C75"/>
    <mergeCell ref="D70:D71"/>
    <mergeCell ref="E70:E71"/>
    <mergeCell ref="F70:F71"/>
    <mergeCell ref="G70:G71"/>
    <mergeCell ref="I70:I71"/>
    <mergeCell ref="J70:J75"/>
    <mergeCell ref="L70:L73"/>
    <mergeCell ref="C69:I69"/>
    <mergeCell ref="D72:D73"/>
    <mergeCell ref="F72:F73"/>
    <mergeCell ref="G72:G73"/>
    <mergeCell ref="H72:H73"/>
    <mergeCell ref="I72:I73"/>
    <mergeCell ref="K72:K73"/>
    <mergeCell ref="M70:M75"/>
    <mergeCell ref="N70:N71"/>
    <mergeCell ref="H60:H61"/>
    <mergeCell ref="C62:H62"/>
    <mergeCell ref="J62:N62"/>
    <mergeCell ref="C63:I63"/>
    <mergeCell ref="J63:L63"/>
    <mergeCell ref="L55:L61"/>
    <mergeCell ref="M55:M61"/>
    <mergeCell ref="D57:D61"/>
    <mergeCell ref="E57:E61"/>
    <mergeCell ref="F57:F61"/>
    <mergeCell ref="G57:G61"/>
    <mergeCell ref="H57:H59"/>
    <mergeCell ref="I57:I61"/>
    <mergeCell ref="C55:C61"/>
    <mergeCell ref="D55:D56"/>
    <mergeCell ref="G55:G56"/>
    <mergeCell ref="J55:J61"/>
    <mergeCell ref="K55:K56"/>
    <mergeCell ref="C53:H53"/>
    <mergeCell ref="J53:N53"/>
    <mergeCell ref="C54:I54"/>
    <mergeCell ref="J54:L54"/>
    <mergeCell ref="P54:R54"/>
    <mergeCell ref="O45:O48"/>
    <mergeCell ref="P45:P52"/>
    <mergeCell ref="Q45:Q52"/>
    <mergeCell ref="R45:R52"/>
    <mergeCell ref="H47:H48"/>
    <mergeCell ref="E49:E52"/>
    <mergeCell ref="F49:F52"/>
    <mergeCell ref="H49:H52"/>
    <mergeCell ref="I49:I52"/>
    <mergeCell ref="K49:K52"/>
    <mergeCell ref="I45:I48"/>
    <mergeCell ref="J45:J52"/>
    <mergeCell ref="K45:K48"/>
    <mergeCell ref="L45:L52"/>
    <mergeCell ref="M45:M52"/>
    <mergeCell ref="N45:N48"/>
    <mergeCell ref="N49:N52"/>
    <mergeCell ref="E41:E44"/>
    <mergeCell ref="F41:F44"/>
    <mergeCell ref="I41:I44"/>
    <mergeCell ref="N41:N44"/>
    <mergeCell ref="O41:O44"/>
    <mergeCell ref="D45:D52"/>
    <mergeCell ref="E45:E48"/>
    <mergeCell ref="F45:F48"/>
    <mergeCell ref="G45:G52"/>
    <mergeCell ref="H45:H46"/>
    <mergeCell ref="O49:O52"/>
    <mergeCell ref="F37:F40"/>
    <mergeCell ref="G37:G44"/>
    <mergeCell ref="I37:I40"/>
    <mergeCell ref="M37:M44"/>
    <mergeCell ref="N37:N40"/>
    <mergeCell ref="O37:O40"/>
    <mergeCell ref="J39:J44"/>
    <mergeCell ref="O32:O33"/>
    <mergeCell ref="P32:P44"/>
    <mergeCell ref="C30:H30"/>
    <mergeCell ref="J30:N30"/>
    <mergeCell ref="C31:I31"/>
    <mergeCell ref="J31:L31"/>
    <mergeCell ref="P31:R31"/>
    <mergeCell ref="C32:C52"/>
    <mergeCell ref="D32:D34"/>
    <mergeCell ref="E32:E33"/>
    <mergeCell ref="F32:F33"/>
    <mergeCell ref="G32:G34"/>
    <mergeCell ref="Q32:Q44"/>
    <mergeCell ref="R32:R44"/>
    <mergeCell ref="D35:D36"/>
    <mergeCell ref="G35:G36"/>
    <mergeCell ref="J35:J36"/>
    <mergeCell ref="M35:M36"/>
    <mergeCell ref="D37:D44"/>
    <mergeCell ref="E37:E40"/>
    <mergeCell ref="I32:I33"/>
    <mergeCell ref="J32:J34"/>
    <mergeCell ref="K32:K44"/>
    <mergeCell ref="L32:L44"/>
    <mergeCell ref="M32:M34"/>
    <mergeCell ref="N32:N33"/>
    <mergeCell ref="L23:L24"/>
    <mergeCell ref="D25:D27"/>
    <mergeCell ref="N26:N27"/>
    <mergeCell ref="O26:O27"/>
    <mergeCell ref="D28:D29"/>
    <mergeCell ref="F28:F29"/>
    <mergeCell ref="G28:G29"/>
    <mergeCell ref="I28:I29"/>
    <mergeCell ref="L28:L29"/>
    <mergeCell ref="N28:N29"/>
    <mergeCell ref="O28:O29"/>
    <mergeCell ref="G25:G27"/>
    <mergeCell ref="K25:K27"/>
    <mergeCell ref="L25:L27"/>
    <mergeCell ref="E26:E27"/>
    <mergeCell ref="F26:F27"/>
    <mergeCell ref="I26:I27"/>
    <mergeCell ref="L14:L15"/>
    <mergeCell ref="P17:P21"/>
    <mergeCell ref="D19:D21"/>
    <mergeCell ref="E19:E20"/>
    <mergeCell ref="F19:F20"/>
    <mergeCell ref="G19:G21"/>
    <mergeCell ref="I19:I20"/>
    <mergeCell ref="K19:K21"/>
    <mergeCell ref="L19:L21"/>
    <mergeCell ref="N19:N20"/>
    <mergeCell ref="O19:O20"/>
    <mergeCell ref="L8:L9"/>
    <mergeCell ref="M8:M29"/>
    <mergeCell ref="P8:P15"/>
    <mergeCell ref="Q8:Q15"/>
    <mergeCell ref="R8:R15"/>
    <mergeCell ref="D10:D11"/>
    <mergeCell ref="G10:G11"/>
    <mergeCell ref="H10:H11"/>
    <mergeCell ref="K10:K11"/>
    <mergeCell ref="L10:L11"/>
    <mergeCell ref="C16:H16"/>
    <mergeCell ref="J16:L16"/>
    <mergeCell ref="C17:C21"/>
    <mergeCell ref="D17:D18"/>
    <mergeCell ref="G17:G18"/>
    <mergeCell ref="J17:J21"/>
    <mergeCell ref="K17:K18"/>
    <mergeCell ref="L17:L18"/>
    <mergeCell ref="D12:D15"/>
    <mergeCell ref="G12:G15"/>
    <mergeCell ref="H12:H13"/>
    <mergeCell ref="K12:K13"/>
    <mergeCell ref="L12:L13"/>
    <mergeCell ref="H14:H15"/>
    <mergeCell ref="A8:A54"/>
    <mergeCell ref="B8:B75"/>
    <mergeCell ref="C8:C15"/>
    <mergeCell ref="H8:H9"/>
    <mergeCell ref="J8:J15"/>
    <mergeCell ref="K8:K9"/>
    <mergeCell ref="I6:I7"/>
    <mergeCell ref="J6:J7"/>
    <mergeCell ref="K6:K7"/>
    <mergeCell ref="A6:A7"/>
    <mergeCell ref="B6:B7"/>
    <mergeCell ref="C6:C7"/>
    <mergeCell ref="D6:F6"/>
    <mergeCell ref="G6:G7"/>
    <mergeCell ref="H6:H7"/>
    <mergeCell ref="K14:K15"/>
    <mergeCell ref="C22:H22"/>
    <mergeCell ref="K22:L22"/>
    <mergeCell ref="C23:C29"/>
    <mergeCell ref="D23:D24"/>
    <mergeCell ref="G23:G24"/>
    <mergeCell ref="H23:H24"/>
    <mergeCell ref="J23:J29"/>
    <mergeCell ref="K23:K24"/>
    <mergeCell ref="A1:B4"/>
    <mergeCell ref="C1:Q1"/>
    <mergeCell ref="C2:Q2"/>
    <mergeCell ref="C3:Q3"/>
    <mergeCell ref="C4:Q4"/>
    <mergeCell ref="A5:J5"/>
    <mergeCell ref="N5:R5"/>
    <mergeCell ref="O6:O7"/>
    <mergeCell ref="P6:P7"/>
    <mergeCell ref="Q6:Q7"/>
    <mergeCell ref="R6:R7"/>
    <mergeCell ref="L6:L7"/>
    <mergeCell ref="M6:M7"/>
    <mergeCell ref="N6:N7"/>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1036"/>
  <sheetViews>
    <sheetView showGridLines="0" topLeftCell="D1" zoomScale="60" zoomScaleNormal="60" workbookViewId="0">
      <pane xSplit="7" ySplit="4" topLeftCell="K8" activePane="bottomRight" state="frozen"/>
      <selection activeCell="D1" sqref="D1"/>
      <selection pane="topRight" activeCell="K1" sqref="K1"/>
      <selection pane="bottomLeft" activeCell="D5" sqref="D5"/>
      <selection pane="bottomRight" activeCell="H12" sqref="H12:H13"/>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8.7109375" customWidth="1"/>
    <col min="15" max="15" width="23.7109375" customWidth="1"/>
    <col min="16" max="16" width="65.28515625" customWidth="1"/>
    <col min="17" max="17" width="79.7109375" customWidth="1"/>
    <col min="18" max="18" width="80.85546875" customWidth="1"/>
    <col min="19" max="19" width="18.42578125" customWidth="1"/>
    <col min="20" max="20" width="23.5703125" customWidth="1"/>
    <col min="21" max="21" width="65" customWidth="1"/>
    <col min="22" max="22" width="79.5703125" customWidth="1"/>
    <col min="23" max="23" width="80.7109375" customWidth="1"/>
    <col min="24" max="24" width="10" customWidth="1"/>
  </cols>
  <sheetData>
    <row r="1" spans="1:24" ht="24.75" customHeight="1" thickBot="1">
      <c r="A1" s="487"/>
      <c r="B1" s="403"/>
      <c r="C1" s="802" t="s">
        <v>95</v>
      </c>
      <c r="D1" s="803"/>
      <c r="E1" s="803"/>
      <c r="F1" s="803"/>
      <c r="G1" s="803"/>
      <c r="H1" s="803"/>
      <c r="I1" s="803"/>
      <c r="J1" s="803"/>
      <c r="K1" s="803"/>
      <c r="L1" s="803"/>
      <c r="M1" s="803"/>
      <c r="N1" s="803"/>
      <c r="O1" s="803"/>
      <c r="P1" s="803"/>
      <c r="Q1" s="803"/>
      <c r="R1" s="803"/>
      <c r="S1" s="803"/>
      <c r="T1" s="803"/>
      <c r="U1" s="803"/>
      <c r="V1" s="804"/>
      <c r="W1" s="274" t="s">
        <v>1</v>
      </c>
    </row>
    <row r="2" spans="1:24" ht="22.5" customHeight="1" thickBot="1">
      <c r="A2" s="403"/>
      <c r="B2" s="403"/>
      <c r="C2" s="802" t="s">
        <v>94</v>
      </c>
      <c r="D2" s="803"/>
      <c r="E2" s="803"/>
      <c r="F2" s="803"/>
      <c r="G2" s="803"/>
      <c r="H2" s="803"/>
      <c r="I2" s="803"/>
      <c r="J2" s="803"/>
      <c r="K2" s="803"/>
      <c r="L2" s="803"/>
      <c r="M2" s="803"/>
      <c r="N2" s="803"/>
      <c r="O2" s="803"/>
      <c r="P2" s="803"/>
      <c r="Q2" s="803"/>
      <c r="R2" s="803"/>
      <c r="S2" s="803"/>
      <c r="T2" s="803"/>
      <c r="U2" s="803"/>
      <c r="V2" s="804"/>
      <c r="W2" s="275" t="s">
        <v>92</v>
      </c>
    </row>
    <row r="3" spans="1:24" ht="22.5" customHeight="1" thickBot="1">
      <c r="A3" s="403"/>
      <c r="B3" s="403"/>
      <c r="C3" s="802" t="s">
        <v>96</v>
      </c>
      <c r="D3" s="803"/>
      <c r="E3" s="803"/>
      <c r="F3" s="803"/>
      <c r="G3" s="803"/>
      <c r="H3" s="803"/>
      <c r="I3" s="803"/>
      <c r="J3" s="803"/>
      <c r="K3" s="803"/>
      <c r="L3" s="803"/>
      <c r="M3" s="803"/>
      <c r="N3" s="803"/>
      <c r="O3" s="803"/>
      <c r="P3" s="803"/>
      <c r="Q3" s="803"/>
      <c r="R3" s="803"/>
      <c r="S3" s="803"/>
      <c r="T3" s="803"/>
      <c r="U3" s="803"/>
      <c r="V3" s="804"/>
      <c r="W3" s="275" t="s">
        <v>104</v>
      </c>
    </row>
    <row r="4" spans="1:24" ht="26.25" customHeight="1" thickBot="1">
      <c r="A4" s="403"/>
      <c r="B4" s="403"/>
      <c r="C4" s="805" t="s">
        <v>0</v>
      </c>
      <c r="D4" s="806"/>
      <c r="E4" s="806"/>
      <c r="F4" s="806"/>
      <c r="G4" s="806"/>
      <c r="H4" s="806"/>
      <c r="I4" s="806"/>
      <c r="J4" s="806"/>
      <c r="K4" s="806"/>
      <c r="L4" s="806"/>
      <c r="M4" s="806"/>
      <c r="N4" s="806"/>
      <c r="O4" s="806"/>
      <c r="P4" s="806"/>
      <c r="Q4" s="806"/>
      <c r="R4" s="806"/>
      <c r="S4" s="806"/>
      <c r="T4" s="806"/>
      <c r="U4" s="806"/>
      <c r="V4" s="807"/>
      <c r="W4" s="276" t="s">
        <v>93</v>
      </c>
    </row>
    <row r="5" spans="1:24" ht="31.5" customHeight="1" thickBot="1">
      <c r="A5" s="854" t="s">
        <v>290</v>
      </c>
      <c r="B5" s="491"/>
      <c r="C5" s="492"/>
      <c r="D5" s="492"/>
      <c r="E5" s="492"/>
      <c r="F5" s="492"/>
      <c r="G5" s="492"/>
      <c r="H5" s="492"/>
      <c r="I5" s="492"/>
      <c r="J5" s="492"/>
      <c r="K5" s="123" t="s">
        <v>2</v>
      </c>
      <c r="L5" s="124">
        <v>11322</v>
      </c>
      <c r="M5" s="125">
        <v>11322</v>
      </c>
      <c r="N5" s="493" t="s">
        <v>253</v>
      </c>
      <c r="O5" s="494"/>
      <c r="P5" s="494"/>
      <c r="Q5" s="494"/>
      <c r="R5" s="495"/>
      <c r="S5" s="493" t="s">
        <v>257</v>
      </c>
      <c r="T5" s="494"/>
      <c r="U5" s="494"/>
      <c r="V5" s="494"/>
      <c r="W5" s="495"/>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496" t="s">
        <v>46</v>
      </c>
      <c r="T6" s="496" t="s">
        <v>47</v>
      </c>
      <c r="U6" s="496" t="s">
        <v>48</v>
      </c>
      <c r="V6" s="498" t="s">
        <v>49</v>
      </c>
      <c r="W6" s="498" t="s">
        <v>50</v>
      </c>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497"/>
      <c r="T7" s="497"/>
      <c r="U7" s="497"/>
      <c r="V7" s="499"/>
      <c r="W7" s="499"/>
      <c r="X7" s="1"/>
    </row>
    <row r="8" spans="1:24" ht="96.75" customHeight="1">
      <c r="A8" s="502" t="s">
        <v>20</v>
      </c>
      <c r="B8" s="503">
        <v>0.55000000000000004</v>
      </c>
      <c r="C8" s="506" t="s">
        <v>114</v>
      </c>
      <c r="D8" s="156" t="s">
        <v>106</v>
      </c>
      <c r="E8" s="159" t="s">
        <v>112</v>
      </c>
      <c r="F8" s="324">
        <v>200</v>
      </c>
      <c r="G8" s="156" t="s">
        <v>105</v>
      </c>
      <c r="H8" s="508" t="s">
        <v>111</v>
      </c>
      <c r="I8" s="185">
        <v>0.1</v>
      </c>
      <c r="J8" s="510" t="s">
        <v>161</v>
      </c>
      <c r="K8" s="513"/>
      <c r="L8" s="583" t="s">
        <v>291</v>
      </c>
      <c r="M8" s="537" t="s">
        <v>226</v>
      </c>
      <c r="N8" s="272">
        <v>200</v>
      </c>
      <c r="O8" s="256">
        <f>N8/F$8</f>
        <v>1</v>
      </c>
      <c r="P8" s="859" t="s">
        <v>308</v>
      </c>
      <c r="Q8" s="541"/>
      <c r="R8" s="543"/>
      <c r="S8" s="272">
        <v>146</v>
      </c>
      <c r="T8" s="256">
        <f>S8/F8</f>
        <v>0.73</v>
      </c>
      <c r="U8" s="859" t="s">
        <v>299</v>
      </c>
      <c r="V8" s="541"/>
      <c r="W8" s="543"/>
      <c r="X8" s="1"/>
    </row>
    <row r="9" spans="1:24" ht="24.75" customHeight="1">
      <c r="A9" s="502"/>
      <c r="B9" s="504"/>
      <c r="C9" s="506"/>
      <c r="D9" s="154"/>
      <c r="E9" s="160" t="s">
        <v>113</v>
      </c>
      <c r="F9" s="195">
        <v>25</v>
      </c>
      <c r="G9" s="157"/>
      <c r="H9" s="509"/>
      <c r="I9" s="185">
        <v>0.1</v>
      </c>
      <c r="J9" s="511"/>
      <c r="K9" s="514"/>
      <c r="L9" s="551"/>
      <c r="M9" s="537"/>
      <c r="N9" s="272">
        <f>'PAM  AVANCE 2024 -1'!N9</f>
        <v>0</v>
      </c>
      <c r="O9" s="193">
        <f>N9/F$9</f>
        <v>0</v>
      </c>
      <c r="P9" s="860"/>
      <c r="Q9" s="542"/>
      <c r="R9" s="544"/>
      <c r="S9" s="272">
        <v>54</v>
      </c>
      <c r="T9" s="256">
        <f t="shared" ref="T9:T15" si="0">S9/F9</f>
        <v>2.16</v>
      </c>
      <c r="U9" s="860"/>
      <c r="V9" s="542"/>
      <c r="W9" s="544"/>
      <c r="X9" s="1"/>
    </row>
    <row r="10" spans="1:24" ht="70.5" customHeight="1">
      <c r="A10" s="502"/>
      <c r="B10" s="504"/>
      <c r="C10" s="506"/>
      <c r="D10" s="545" t="s">
        <v>107</v>
      </c>
      <c r="E10" s="159" t="s">
        <v>112</v>
      </c>
      <c r="F10" s="195">
        <v>19000</v>
      </c>
      <c r="G10" s="546" t="s">
        <v>110</v>
      </c>
      <c r="H10" s="508" t="s">
        <v>117</v>
      </c>
      <c r="I10" s="185">
        <v>0.2</v>
      </c>
      <c r="J10" s="511"/>
      <c r="K10" s="513"/>
      <c r="L10" s="551"/>
      <c r="M10" s="537"/>
      <c r="N10" s="272">
        <v>2031</v>
      </c>
      <c r="O10" s="245">
        <f>N10/F$10</f>
        <v>0.10689473684210526</v>
      </c>
      <c r="P10" s="860"/>
      <c r="Q10" s="542"/>
      <c r="R10" s="858"/>
      <c r="S10" s="203">
        <v>1625</v>
      </c>
      <c r="T10" s="256">
        <f t="shared" si="0"/>
        <v>8.5526315789473686E-2</v>
      </c>
      <c r="U10" s="860"/>
      <c r="V10" s="542"/>
      <c r="W10" s="544"/>
      <c r="X10" s="1"/>
    </row>
    <row r="11" spans="1:24" ht="111.75" customHeight="1">
      <c r="A11" s="502"/>
      <c r="B11" s="504"/>
      <c r="C11" s="506"/>
      <c r="D11" s="526"/>
      <c r="E11" s="160" t="s">
        <v>113</v>
      </c>
      <c r="F11" s="195">
        <v>550</v>
      </c>
      <c r="G11" s="546"/>
      <c r="H11" s="547"/>
      <c r="I11" s="185">
        <v>0.2</v>
      </c>
      <c r="J11" s="511"/>
      <c r="K11" s="514"/>
      <c r="L11" s="551"/>
      <c r="M11" s="537"/>
      <c r="N11" s="272">
        <f>'PAM  AVANCE 2024 -1'!N11</f>
        <v>0</v>
      </c>
      <c r="O11" s="193">
        <f>N11/F$11</f>
        <v>0</v>
      </c>
      <c r="P11" s="860"/>
      <c r="Q11" s="542"/>
      <c r="R11" s="858"/>
      <c r="S11" s="203">
        <v>406</v>
      </c>
      <c r="T11" s="256">
        <f t="shared" si="0"/>
        <v>0.73818181818181816</v>
      </c>
      <c r="U11" s="860"/>
      <c r="V11" s="542"/>
      <c r="W11" s="544"/>
      <c r="X11" s="1"/>
    </row>
    <row r="12" spans="1:24" ht="84.75" customHeight="1">
      <c r="A12" s="502"/>
      <c r="B12" s="504"/>
      <c r="C12" s="506"/>
      <c r="D12" s="553" t="s">
        <v>108</v>
      </c>
      <c r="E12" s="159" t="s">
        <v>112</v>
      </c>
      <c r="F12" s="325">
        <v>15</v>
      </c>
      <c r="G12" s="546" t="s">
        <v>109</v>
      </c>
      <c r="H12" s="555" t="s">
        <v>115</v>
      </c>
      <c r="I12" s="185">
        <v>0.1</v>
      </c>
      <c r="J12" s="511"/>
      <c r="K12" s="513"/>
      <c r="L12" s="551"/>
      <c r="M12" s="537"/>
      <c r="N12" s="272">
        <v>15</v>
      </c>
      <c r="O12" s="245">
        <f>N12/F$12</f>
        <v>1</v>
      </c>
      <c r="P12" s="860"/>
      <c r="Q12" s="542"/>
      <c r="R12" s="544"/>
      <c r="S12" s="272"/>
      <c r="T12" s="256">
        <f t="shared" si="0"/>
        <v>0</v>
      </c>
      <c r="U12" s="538"/>
      <c r="V12" s="542"/>
      <c r="W12" s="544"/>
    </row>
    <row r="13" spans="1:24" ht="65.25" customHeight="1">
      <c r="A13" s="502"/>
      <c r="B13" s="504"/>
      <c r="C13" s="506"/>
      <c r="D13" s="553"/>
      <c r="E13" s="160" t="s">
        <v>113</v>
      </c>
      <c r="F13" s="326">
        <v>6</v>
      </c>
      <c r="G13" s="546"/>
      <c r="H13" s="556"/>
      <c r="I13" s="186">
        <v>0.1</v>
      </c>
      <c r="J13" s="511"/>
      <c r="K13" s="514"/>
      <c r="L13" s="551"/>
      <c r="M13" s="537"/>
      <c r="N13" s="272">
        <v>6</v>
      </c>
      <c r="O13" s="193">
        <f>N13/F$13</f>
        <v>1</v>
      </c>
      <c r="P13" s="860"/>
      <c r="Q13" s="542"/>
      <c r="R13" s="544"/>
      <c r="S13" s="272"/>
      <c r="T13" s="256">
        <f t="shared" si="0"/>
        <v>0</v>
      </c>
      <c r="U13" s="539"/>
      <c r="V13" s="542"/>
      <c r="W13" s="544"/>
    </row>
    <row r="14" spans="1:24" ht="57.75" customHeight="1">
      <c r="A14" s="502"/>
      <c r="B14" s="504"/>
      <c r="C14" s="506"/>
      <c r="D14" s="553"/>
      <c r="E14" s="159" t="s">
        <v>112</v>
      </c>
      <c r="F14" s="197">
        <v>87</v>
      </c>
      <c r="G14" s="546"/>
      <c r="H14" s="557" t="s">
        <v>116</v>
      </c>
      <c r="I14" s="186">
        <v>0.1</v>
      </c>
      <c r="J14" s="511"/>
      <c r="K14" s="513"/>
      <c r="L14" s="551"/>
      <c r="M14" s="537"/>
      <c r="N14" s="272">
        <v>87</v>
      </c>
      <c r="O14" s="245">
        <f>N14/F$14</f>
        <v>1</v>
      </c>
      <c r="P14" s="860"/>
      <c r="Q14" s="542"/>
      <c r="R14" s="544"/>
      <c r="S14" s="272">
        <v>87</v>
      </c>
      <c r="T14" s="256">
        <f t="shared" si="0"/>
        <v>1</v>
      </c>
      <c r="U14" s="539"/>
      <c r="V14" s="542"/>
      <c r="W14" s="544"/>
    </row>
    <row r="15" spans="1:24" ht="57.75" customHeight="1">
      <c r="A15" s="502"/>
      <c r="B15" s="504"/>
      <c r="C15" s="507"/>
      <c r="D15" s="545"/>
      <c r="E15" s="164" t="s">
        <v>113</v>
      </c>
      <c r="F15" s="198">
        <v>20</v>
      </c>
      <c r="G15" s="554"/>
      <c r="H15" s="558"/>
      <c r="I15" s="186">
        <v>0.1</v>
      </c>
      <c r="J15" s="512"/>
      <c r="K15" s="514"/>
      <c r="L15" s="584"/>
      <c r="M15" s="537"/>
      <c r="N15" s="272">
        <v>20</v>
      </c>
      <c r="O15" s="193">
        <f>N15/F$15</f>
        <v>1</v>
      </c>
      <c r="P15" s="861"/>
      <c r="Q15" s="542"/>
      <c r="R15" s="544"/>
      <c r="S15" s="272">
        <v>20</v>
      </c>
      <c r="T15" s="256">
        <f t="shared" si="0"/>
        <v>1</v>
      </c>
      <c r="U15" s="540"/>
      <c r="V15" s="542"/>
      <c r="W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0.63836184210526314</v>
      </c>
      <c r="P16" s="177"/>
      <c r="Q16" s="177"/>
      <c r="R16" s="178"/>
      <c r="S16" s="273"/>
      <c r="T16" s="184">
        <f>AVERAGE(T8:T15)</f>
        <v>0.71421351674641154</v>
      </c>
      <c r="U16" s="177"/>
      <c r="V16" s="177"/>
      <c r="W16" s="178"/>
    </row>
    <row r="17" spans="1:23" ht="57.75" customHeight="1">
      <c r="A17" s="502"/>
      <c r="B17" s="504"/>
      <c r="C17" s="525" t="s">
        <v>234</v>
      </c>
      <c r="D17" s="549" t="s">
        <v>119</v>
      </c>
      <c r="E17" s="163" t="s">
        <v>112</v>
      </c>
      <c r="F17" s="199">
        <v>3</v>
      </c>
      <c r="G17" s="550" t="s">
        <v>121</v>
      </c>
      <c r="H17" s="158" t="s">
        <v>123</v>
      </c>
      <c r="I17" s="179">
        <v>0.25</v>
      </c>
      <c r="J17" s="551" t="s">
        <v>225</v>
      </c>
      <c r="K17" s="534"/>
      <c r="L17" s="583" t="s">
        <v>292</v>
      </c>
      <c r="M17" s="537"/>
      <c r="N17" s="272">
        <f>'PAM  AVANCE 2024 -1'!N17</f>
        <v>0</v>
      </c>
      <c r="O17" s="246">
        <f>N17/F17</f>
        <v>0</v>
      </c>
      <c r="P17" s="559" t="s">
        <v>309</v>
      </c>
      <c r="Q17" s="206"/>
      <c r="R17" s="209"/>
      <c r="S17" s="272">
        <v>0</v>
      </c>
      <c r="T17" s="246">
        <f>S17/F17</f>
        <v>0</v>
      </c>
      <c r="U17" s="559"/>
      <c r="V17" s="206"/>
      <c r="W17" s="209"/>
    </row>
    <row r="18" spans="1:23" ht="62.25" customHeight="1">
      <c r="A18" s="502"/>
      <c r="B18" s="504"/>
      <c r="C18" s="525"/>
      <c r="D18" s="549"/>
      <c r="E18" s="160" t="s">
        <v>113</v>
      </c>
      <c r="F18" s="191">
        <v>1</v>
      </c>
      <c r="G18" s="527"/>
      <c r="H18" s="155" t="s">
        <v>124</v>
      </c>
      <c r="I18" s="180">
        <v>0.25</v>
      </c>
      <c r="J18" s="551"/>
      <c r="K18" s="534"/>
      <c r="L18" s="551"/>
      <c r="M18" s="537"/>
      <c r="N18" s="272">
        <f>'PAM  AVANCE 2024 -1'!N18</f>
        <v>0</v>
      </c>
      <c r="O18" s="204">
        <f>N18/F18</f>
        <v>0</v>
      </c>
      <c r="P18" s="559"/>
      <c r="Q18" s="207"/>
      <c r="R18" s="210"/>
      <c r="S18" s="272">
        <v>0</v>
      </c>
      <c r="T18" s="246">
        <f>S18/F18</f>
        <v>0</v>
      </c>
      <c r="U18" s="559"/>
      <c r="V18" s="207"/>
      <c r="W18" s="210"/>
    </row>
    <row r="19" spans="1:23" ht="57.75" customHeight="1">
      <c r="A19" s="502"/>
      <c r="B19" s="504"/>
      <c r="C19" s="525"/>
      <c r="D19" s="560" t="s">
        <v>120</v>
      </c>
      <c r="E19" s="562" t="s">
        <v>112</v>
      </c>
      <c r="F19" s="564">
        <v>3</v>
      </c>
      <c r="G19" s="528" t="s">
        <v>122</v>
      </c>
      <c r="H19" s="155" t="s">
        <v>125</v>
      </c>
      <c r="I19" s="567">
        <v>0.25</v>
      </c>
      <c r="J19" s="551"/>
      <c r="K19" s="534"/>
      <c r="L19" s="551"/>
      <c r="M19" s="537"/>
      <c r="N19" s="569" cm="1">
        <f t="array" ref="N19">'PAM  AVANCE 2024 -1'!N19:N19</f>
        <v>0</v>
      </c>
      <c r="O19" s="571">
        <f>N19/F19</f>
        <v>0</v>
      </c>
      <c r="P19" s="559"/>
      <c r="Q19" s="207"/>
      <c r="R19" s="210"/>
      <c r="S19" s="569">
        <v>0</v>
      </c>
      <c r="T19" s="571">
        <f>S19/F19</f>
        <v>0</v>
      </c>
      <c r="U19" s="559"/>
      <c r="V19" s="207"/>
      <c r="W19" s="210"/>
    </row>
    <row r="20" spans="1:23" ht="57.75" customHeight="1">
      <c r="A20" s="502"/>
      <c r="B20" s="504"/>
      <c r="C20" s="525"/>
      <c r="D20" s="560"/>
      <c r="E20" s="563"/>
      <c r="F20" s="565"/>
      <c r="G20" s="528"/>
      <c r="H20" s="167" t="s">
        <v>126</v>
      </c>
      <c r="I20" s="568"/>
      <c r="J20" s="551"/>
      <c r="K20" s="534"/>
      <c r="L20" s="551"/>
      <c r="M20" s="537"/>
      <c r="N20" s="570"/>
      <c r="O20" s="572"/>
      <c r="P20" s="559"/>
      <c r="Q20" s="207"/>
      <c r="R20" s="210"/>
      <c r="S20" s="570"/>
      <c r="T20" s="572"/>
      <c r="U20" s="559"/>
      <c r="V20" s="207"/>
      <c r="W20" s="210"/>
    </row>
    <row r="21" spans="1:23" ht="62.25" customHeight="1">
      <c r="A21" s="502"/>
      <c r="B21" s="504"/>
      <c r="C21" s="525"/>
      <c r="D21" s="561"/>
      <c r="E21" s="164" t="s">
        <v>113</v>
      </c>
      <c r="F21" s="200">
        <v>1</v>
      </c>
      <c r="G21" s="566"/>
      <c r="H21" s="156" t="s">
        <v>127</v>
      </c>
      <c r="I21" s="180">
        <v>0.25</v>
      </c>
      <c r="J21" s="551"/>
      <c r="K21" s="534"/>
      <c r="L21" s="584"/>
      <c r="M21" s="537"/>
      <c r="N21" s="272">
        <f>'PAM  AVANCE 2024 -1'!N21</f>
        <v>0</v>
      </c>
      <c r="O21" s="204">
        <f>N21/F21</f>
        <v>0</v>
      </c>
      <c r="P21" s="559"/>
      <c r="Q21" s="207"/>
      <c r="R21" s="210"/>
      <c r="S21" s="272">
        <v>0</v>
      </c>
      <c r="T21" s="204">
        <f>S21/F21</f>
        <v>0</v>
      </c>
      <c r="U21" s="559"/>
      <c r="V21" s="207"/>
      <c r="W21" s="210"/>
    </row>
    <row r="22" spans="1:23" ht="42" customHeight="1">
      <c r="A22" s="502"/>
      <c r="B22" s="504"/>
      <c r="C22" s="522"/>
      <c r="D22" s="522"/>
      <c r="E22" s="522"/>
      <c r="F22" s="522"/>
      <c r="G22" s="522"/>
      <c r="H22" s="522"/>
      <c r="I22" s="184">
        <f>SUM(I17:I21)</f>
        <v>1</v>
      </c>
      <c r="J22" s="176"/>
      <c r="K22" s="523"/>
      <c r="L22" s="524"/>
      <c r="M22" s="537"/>
      <c r="N22" s="277"/>
      <c r="O22" s="205">
        <f>AVERAGE(O17:O21)</f>
        <v>0</v>
      </c>
      <c r="P22" s="177"/>
      <c r="Q22" s="177"/>
      <c r="R22" s="178"/>
      <c r="S22" s="277"/>
      <c r="T22" s="205">
        <f>AVERAGE(T17:T21)</f>
        <v>0</v>
      </c>
      <c r="U22" s="177"/>
      <c r="V22" s="177"/>
      <c r="W22" s="178"/>
    </row>
    <row r="23" spans="1:23" ht="57.75" customHeight="1">
      <c r="A23" s="502"/>
      <c r="B23" s="504"/>
      <c r="C23" s="525" t="s">
        <v>148</v>
      </c>
      <c r="D23" s="525" t="s">
        <v>150</v>
      </c>
      <c r="E23" s="163" t="s">
        <v>112</v>
      </c>
      <c r="F23" s="327">
        <v>29</v>
      </c>
      <c r="G23" s="527" t="s">
        <v>149</v>
      </c>
      <c r="H23" s="529" t="s">
        <v>155</v>
      </c>
      <c r="I23" s="241">
        <v>0.3</v>
      </c>
      <c r="J23" s="531" t="s">
        <v>162</v>
      </c>
      <c r="K23" s="534"/>
      <c r="L23" s="855" t="s">
        <v>295</v>
      </c>
      <c r="M23" s="537"/>
      <c r="N23" s="190">
        <v>29</v>
      </c>
      <c r="O23" s="248">
        <f>N23/F23</f>
        <v>1</v>
      </c>
      <c r="P23" s="862" t="s">
        <v>310</v>
      </c>
      <c r="Q23" s="207"/>
      <c r="R23" s="210"/>
      <c r="S23" s="190">
        <v>25</v>
      </c>
      <c r="T23" s="248">
        <f>S23/F23</f>
        <v>0.86206896551724133</v>
      </c>
      <c r="U23" s="207"/>
      <c r="V23" s="207"/>
      <c r="W23" s="210"/>
    </row>
    <row r="24" spans="1:23" ht="57.75" customHeight="1">
      <c r="A24" s="502"/>
      <c r="B24" s="504"/>
      <c r="C24" s="525"/>
      <c r="D24" s="526"/>
      <c r="E24" s="161" t="s">
        <v>113</v>
      </c>
      <c r="F24" s="191">
        <v>5</v>
      </c>
      <c r="G24" s="528"/>
      <c r="H24" s="530"/>
      <c r="I24" s="241">
        <v>0.1</v>
      </c>
      <c r="J24" s="531"/>
      <c r="K24" s="534"/>
      <c r="L24" s="856"/>
      <c r="M24" s="537"/>
      <c r="N24" s="190">
        <v>5</v>
      </c>
      <c r="O24" s="202">
        <f>N24/F24</f>
        <v>1</v>
      </c>
      <c r="P24" s="863"/>
      <c r="Q24" s="207"/>
      <c r="R24" s="210"/>
      <c r="S24" s="192">
        <v>5</v>
      </c>
      <c r="T24" s="202">
        <f>S24/F24</f>
        <v>1</v>
      </c>
      <c r="U24" s="207"/>
      <c r="V24" s="207"/>
      <c r="W24" s="210"/>
    </row>
    <row r="25" spans="1:23" ht="95.25" customHeight="1">
      <c r="A25" s="502"/>
      <c r="B25" s="504"/>
      <c r="C25" s="525"/>
      <c r="D25" s="545" t="s">
        <v>152</v>
      </c>
      <c r="E25" s="159" t="s">
        <v>112</v>
      </c>
      <c r="F25" s="192">
        <v>16</v>
      </c>
      <c r="G25" s="566" t="s">
        <v>151</v>
      </c>
      <c r="H25" s="155" t="s">
        <v>158</v>
      </c>
      <c r="I25" s="247">
        <v>0.2</v>
      </c>
      <c r="J25" s="532"/>
      <c r="K25" s="534"/>
      <c r="L25" s="856"/>
      <c r="M25" s="537"/>
      <c r="N25" s="190">
        <f>'PAM  AVANCE 2024 -1'!N25</f>
        <v>0</v>
      </c>
      <c r="O25" s="249">
        <f>N25/F25</f>
        <v>0</v>
      </c>
      <c r="P25" s="559" t="s">
        <v>309</v>
      </c>
      <c r="Q25" s="207"/>
      <c r="R25" s="210"/>
      <c r="S25" s="192"/>
      <c r="T25" s="249">
        <f>S25/F25</f>
        <v>0</v>
      </c>
      <c r="U25" s="207"/>
      <c r="V25" s="207"/>
      <c r="W25" s="210"/>
    </row>
    <row r="26" spans="1:23" ht="57.75" customHeight="1">
      <c r="A26" s="502"/>
      <c r="B26" s="504"/>
      <c r="C26" s="525"/>
      <c r="D26" s="525"/>
      <c r="E26" s="583" t="s">
        <v>113</v>
      </c>
      <c r="F26" s="576">
        <v>5</v>
      </c>
      <c r="G26" s="550"/>
      <c r="H26" s="155" t="s">
        <v>159</v>
      </c>
      <c r="I26" s="567">
        <v>0.2</v>
      </c>
      <c r="J26" s="532"/>
      <c r="K26" s="534"/>
      <c r="L26" s="856"/>
      <c r="M26" s="537"/>
      <c r="N26" s="573" cm="1">
        <f t="array" ref="N26">'PAM  AVANCE 2024 -1'!N26:N26</f>
        <v>0</v>
      </c>
      <c r="O26" s="575">
        <f>N26/F26</f>
        <v>0</v>
      </c>
      <c r="P26" s="559"/>
      <c r="Q26" s="207"/>
      <c r="R26" s="210"/>
      <c r="S26" s="573"/>
      <c r="T26" s="575">
        <f>S26/F26</f>
        <v>0</v>
      </c>
      <c r="U26" s="207"/>
      <c r="V26" s="207"/>
      <c r="W26" s="210"/>
    </row>
    <row r="27" spans="1:23" ht="57.75" customHeight="1">
      <c r="A27" s="502"/>
      <c r="B27" s="504"/>
      <c r="C27" s="525"/>
      <c r="D27" s="526"/>
      <c r="E27" s="584"/>
      <c r="F27" s="585"/>
      <c r="G27" s="527"/>
      <c r="H27" s="155" t="s">
        <v>160</v>
      </c>
      <c r="I27" s="568"/>
      <c r="J27" s="532"/>
      <c r="K27" s="534"/>
      <c r="L27" s="856"/>
      <c r="M27" s="537"/>
      <c r="N27" s="574"/>
      <c r="O27" s="575"/>
      <c r="P27" s="559"/>
      <c r="Q27" s="207"/>
      <c r="R27" s="210"/>
      <c r="S27" s="580"/>
      <c r="T27" s="575"/>
      <c r="U27" s="207"/>
      <c r="V27" s="207"/>
      <c r="W27" s="210"/>
    </row>
    <row r="28" spans="1:23" ht="57.75" customHeight="1">
      <c r="A28" s="502"/>
      <c r="B28" s="504"/>
      <c r="C28" s="525"/>
      <c r="D28" s="553" t="s">
        <v>153</v>
      </c>
      <c r="E28" s="159" t="s">
        <v>112</v>
      </c>
      <c r="F28" s="576">
        <v>1</v>
      </c>
      <c r="G28" s="528" t="s">
        <v>154</v>
      </c>
      <c r="H28" s="155" t="s">
        <v>156</v>
      </c>
      <c r="I28" s="567">
        <v>0.2</v>
      </c>
      <c r="J28" s="533"/>
      <c r="K28" s="153"/>
      <c r="L28" s="856"/>
      <c r="M28" s="537"/>
      <c r="N28" s="573">
        <v>1</v>
      </c>
      <c r="O28" s="581">
        <f>N28/F28</f>
        <v>1</v>
      </c>
      <c r="P28" s="862" t="s">
        <v>311</v>
      </c>
      <c r="Q28" s="207"/>
      <c r="R28" s="210"/>
      <c r="S28" s="677">
        <v>0</v>
      </c>
      <c r="T28" s="581">
        <f>S28/F28</f>
        <v>0</v>
      </c>
      <c r="U28" s="207"/>
      <c r="V28" s="207"/>
      <c r="W28" s="210"/>
    </row>
    <row r="29" spans="1:23" ht="57.75" customHeight="1">
      <c r="A29" s="502"/>
      <c r="B29" s="504"/>
      <c r="C29" s="525"/>
      <c r="D29" s="545"/>
      <c r="E29" s="162" t="s">
        <v>113</v>
      </c>
      <c r="F29" s="577"/>
      <c r="G29" s="566"/>
      <c r="H29" s="156" t="s">
        <v>157</v>
      </c>
      <c r="I29" s="568"/>
      <c r="J29" s="533"/>
      <c r="K29" s="153"/>
      <c r="L29" s="857"/>
      <c r="M29" s="537"/>
      <c r="N29" s="580"/>
      <c r="O29" s="582"/>
      <c r="P29" s="869"/>
      <c r="Q29" s="208"/>
      <c r="R29" s="211"/>
      <c r="S29" s="677"/>
      <c r="T29" s="582"/>
      <c r="U29" s="208"/>
      <c r="V29" s="208"/>
      <c r="W29" s="211"/>
    </row>
    <row r="30" spans="1:23" ht="57.75" customHeight="1">
      <c r="A30" s="502"/>
      <c r="B30" s="504"/>
      <c r="C30" s="586"/>
      <c r="D30" s="587"/>
      <c r="E30" s="587"/>
      <c r="F30" s="587"/>
      <c r="G30" s="587"/>
      <c r="H30" s="588"/>
      <c r="I30" s="184">
        <f>SUM(I23:I29)</f>
        <v>1</v>
      </c>
      <c r="J30" s="589"/>
      <c r="K30" s="589"/>
      <c r="L30" s="589"/>
      <c r="M30" s="589"/>
      <c r="N30" s="589"/>
      <c r="O30" s="184">
        <f>AVERAGE(O23:O29)</f>
        <v>0.6</v>
      </c>
      <c r="P30" s="212"/>
      <c r="Q30" s="177"/>
      <c r="R30" s="214"/>
      <c r="S30" s="278"/>
      <c r="T30" s="184">
        <f>AVERAGE(T23:T29)</f>
        <v>0.37241379310344824</v>
      </c>
      <c r="U30" s="212"/>
      <c r="V30" s="177"/>
      <c r="W30" s="214"/>
    </row>
    <row r="31" spans="1:23" ht="44.25" customHeight="1">
      <c r="A31" s="502"/>
      <c r="B31" s="505"/>
      <c r="C31" s="590"/>
      <c r="D31" s="591"/>
      <c r="E31" s="591"/>
      <c r="F31" s="591"/>
      <c r="G31" s="591"/>
      <c r="H31" s="591"/>
      <c r="I31" s="592"/>
      <c r="J31" s="593" t="s">
        <v>22</v>
      </c>
      <c r="K31" s="594"/>
      <c r="L31" s="595"/>
      <c r="M31" s="215">
        <v>0.15</v>
      </c>
      <c r="N31" s="189"/>
      <c r="O31" s="215">
        <f>(AVERAGE(O16,O22,O30))*M31</f>
        <v>6.1918092105263153E-2</v>
      </c>
      <c r="P31" s="596"/>
      <c r="Q31" s="597"/>
      <c r="R31" s="597"/>
      <c r="S31" s="287"/>
      <c r="T31" s="286">
        <f>(AVERAGE(T8:T29))*R31</f>
        <v>0</v>
      </c>
      <c r="U31" s="596"/>
      <c r="V31" s="597"/>
      <c r="W31" s="598"/>
    </row>
    <row r="32" spans="1:23" ht="102.75" customHeight="1">
      <c r="A32" s="502"/>
      <c r="B32" s="504"/>
      <c r="C32" s="545" t="s">
        <v>233</v>
      </c>
      <c r="D32" s="599" t="s">
        <v>130</v>
      </c>
      <c r="E32" s="583" t="s">
        <v>129</v>
      </c>
      <c r="F32" s="883">
        <v>54</v>
      </c>
      <c r="G32" s="506" t="s">
        <v>128</v>
      </c>
      <c r="H32" s="169" t="s">
        <v>185</v>
      </c>
      <c r="I32" s="613">
        <v>0.15</v>
      </c>
      <c r="J32" s="609" t="s">
        <v>188</v>
      </c>
      <c r="K32" s="615" t="s">
        <v>229</v>
      </c>
      <c r="L32" s="876" t="s">
        <v>294</v>
      </c>
      <c r="M32" s="602" t="s">
        <v>224</v>
      </c>
      <c r="N32" s="602">
        <v>54</v>
      </c>
      <c r="O32" s="581">
        <f>N32/F32</f>
        <v>1</v>
      </c>
      <c r="P32" s="654" t="s">
        <v>300</v>
      </c>
      <c r="Q32" s="604"/>
      <c r="R32" s="606"/>
      <c r="S32" s="864">
        <v>71</v>
      </c>
      <c r="T32" s="633">
        <f>S32/F32</f>
        <v>1.3148148148148149</v>
      </c>
      <c r="U32" s="654" t="s">
        <v>300</v>
      </c>
      <c r="V32" s="604"/>
      <c r="W32" s="606"/>
    </row>
    <row r="33" spans="1:23" ht="96.75" customHeight="1">
      <c r="A33" s="502"/>
      <c r="B33" s="504"/>
      <c r="C33" s="525"/>
      <c r="D33" s="600"/>
      <c r="E33" s="584"/>
      <c r="F33" s="884"/>
      <c r="G33" s="506"/>
      <c r="H33" s="169" t="s">
        <v>186</v>
      </c>
      <c r="I33" s="614"/>
      <c r="J33" s="609"/>
      <c r="K33" s="616"/>
      <c r="L33" s="877"/>
      <c r="M33" s="622"/>
      <c r="N33" s="603"/>
      <c r="O33" s="582"/>
      <c r="P33" s="655"/>
      <c r="Q33" s="605"/>
      <c r="R33" s="607"/>
      <c r="S33" s="865"/>
      <c r="T33" s="633"/>
      <c r="U33" s="655"/>
      <c r="V33" s="605"/>
      <c r="W33" s="607"/>
    </row>
    <row r="34" spans="1:23" ht="103.5" customHeight="1">
      <c r="A34" s="502"/>
      <c r="B34" s="504"/>
      <c r="C34" s="525"/>
      <c r="D34" s="601"/>
      <c r="E34" s="160" t="s">
        <v>113</v>
      </c>
      <c r="F34" s="322">
        <v>17</v>
      </c>
      <c r="G34" s="506"/>
      <c r="H34" s="169" t="s">
        <v>187</v>
      </c>
      <c r="I34" s="216">
        <v>0.05</v>
      </c>
      <c r="J34" s="609"/>
      <c r="K34" s="617"/>
      <c r="L34" s="877"/>
      <c r="M34" s="603"/>
      <c r="N34" s="160">
        <v>17</v>
      </c>
      <c r="O34" s="219">
        <f>N34/F34</f>
        <v>1</v>
      </c>
      <c r="P34" s="655"/>
      <c r="Q34" s="381"/>
      <c r="R34" s="840"/>
      <c r="S34" s="266"/>
      <c r="T34" s="219">
        <f>S34/F34</f>
        <v>0</v>
      </c>
      <c r="U34" s="655"/>
      <c r="V34" s="381"/>
      <c r="W34" s="607"/>
    </row>
    <row r="35" spans="1:23" ht="150" customHeight="1">
      <c r="A35" s="502"/>
      <c r="B35" s="504"/>
      <c r="C35" s="525"/>
      <c r="D35" s="599" t="s">
        <v>132</v>
      </c>
      <c r="E35" s="159" t="s">
        <v>129</v>
      </c>
      <c r="F35" s="323">
        <v>18</v>
      </c>
      <c r="G35" s="553" t="s">
        <v>131</v>
      </c>
      <c r="H35" s="168" t="s">
        <v>215</v>
      </c>
      <c r="I35" s="216">
        <v>0.1</v>
      </c>
      <c r="J35" s="609" t="s">
        <v>164</v>
      </c>
      <c r="K35" s="617"/>
      <c r="L35" s="877"/>
      <c r="M35" s="610"/>
      <c r="N35" s="160">
        <v>18</v>
      </c>
      <c r="O35" s="248">
        <f>N35/F35</f>
        <v>1</v>
      </c>
      <c r="P35" s="844" t="s">
        <v>307</v>
      </c>
      <c r="Q35" s="408"/>
      <c r="R35" s="840"/>
      <c r="S35" s="305">
        <v>20</v>
      </c>
      <c r="T35" s="248">
        <f>S35/F35</f>
        <v>1.1111111111111112</v>
      </c>
      <c r="U35" s="866" t="s">
        <v>301</v>
      </c>
      <c r="V35" s="408"/>
      <c r="W35" s="607"/>
    </row>
    <row r="36" spans="1:23" ht="166.5" customHeight="1">
      <c r="A36" s="502"/>
      <c r="B36" s="504"/>
      <c r="C36" s="525"/>
      <c r="D36" s="601"/>
      <c r="E36" s="160" t="s">
        <v>113</v>
      </c>
      <c r="F36" s="165">
        <v>5</v>
      </c>
      <c r="G36" s="553"/>
      <c r="H36" s="170" t="s">
        <v>216</v>
      </c>
      <c r="I36" s="216">
        <v>0.1</v>
      </c>
      <c r="J36" s="609"/>
      <c r="K36" s="617"/>
      <c r="L36" s="877"/>
      <c r="M36" s="611"/>
      <c r="N36" s="160">
        <v>4</v>
      </c>
      <c r="O36" s="202">
        <f>N36/F36</f>
        <v>0.8</v>
      </c>
      <c r="P36" s="845"/>
      <c r="Q36" s="408"/>
      <c r="R36" s="607"/>
      <c r="S36" s="73">
        <v>2</v>
      </c>
      <c r="T36" s="219">
        <f>S36/F36</f>
        <v>0.4</v>
      </c>
      <c r="U36" s="867"/>
      <c r="V36" s="408"/>
      <c r="W36" s="607"/>
    </row>
    <row r="37" spans="1:23" ht="79.5" customHeight="1">
      <c r="A37" s="502"/>
      <c r="B37" s="504"/>
      <c r="C37" s="525"/>
      <c r="D37" s="506" t="s">
        <v>133</v>
      </c>
      <c r="E37" s="562" t="s">
        <v>129</v>
      </c>
      <c r="F37" s="814">
        <v>25</v>
      </c>
      <c r="G37" s="553" t="s">
        <v>134</v>
      </c>
      <c r="H37" s="166" t="s">
        <v>189</v>
      </c>
      <c r="I37" s="626">
        <v>0.2</v>
      </c>
      <c r="J37" s="151"/>
      <c r="K37" s="618"/>
      <c r="L37" s="877"/>
      <c r="M37" s="611"/>
      <c r="N37" s="623">
        <v>25</v>
      </c>
      <c r="O37" s="581">
        <f>N37/F37</f>
        <v>1</v>
      </c>
      <c r="P37" s="842" t="s">
        <v>306</v>
      </c>
      <c r="Q37" s="383"/>
      <c r="R37" s="840"/>
      <c r="S37" s="872">
        <v>25</v>
      </c>
      <c r="T37" s="630">
        <f t="shared" ref="T37" si="1">S37/F37</f>
        <v>1</v>
      </c>
      <c r="U37" s="866" t="s">
        <v>302</v>
      </c>
      <c r="V37" s="408"/>
      <c r="W37" s="607"/>
    </row>
    <row r="38" spans="1:23" ht="66" customHeight="1">
      <c r="A38" s="502"/>
      <c r="B38" s="504"/>
      <c r="C38" s="525"/>
      <c r="D38" s="506"/>
      <c r="E38" s="612"/>
      <c r="F38" s="815"/>
      <c r="G38" s="553"/>
      <c r="H38" s="166" t="s">
        <v>190</v>
      </c>
      <c r="I38" s="627"/>
      <c r="J38" s="151"/>
      <c r="K38" s="618"/>
      <c r="L38" s="877"/>
      <c r="M38" s="611"/>
      <c r="N38" s="624"/>
      <c r="O38" s="879"/>
      <c r="P38" s="843"/>
      <c r="Q38" s="383"/>
      <c r="R38" s="840"/>
      <c r="S38" s="873"/>
      <c r="T38" s="631"/>
      <c r="U38" s="867"/>
      <c r="V38" s="408"/>
      <c r="W38" s="607"/>
    </row>
    <row r="39" spans="1:23" ht="51" customHeight="1">
      <c r="A39" s="502"/>
      <c r="B39" s="504"/>
      <c r="C39" s="525"/>
      <c r="D39" s="506"/>
      <c r="E39" s="612"/>
      <c r="F39" s="815"/>
      <c r="G39" s="553"/>
      <c r="H39" s="166" t="s">
        <v>191</v>
      </c>
      <c r="I39" s="627"/>
      <c r="J39" s="533" t="s">
        <v>164</v>
      </c>
      <c r="K39" s="618"/>
      <c r="L39" s="877"/>
      <c r="M39" s="611"/>
      <c r="N39" s="624"/>
      <c r="O39" s="879"/>
      <c r="P39" s="843"/>
      <c r="Q39" s="383"/>
      <c r="R39" s="840"/>
      <c r="S39" s="873"/>
      <c r="T39" s="631"/>
      <c r="U39" s="867"/>
      <c r="V39" s="408"/>
      <c r="W39" s="607"/>
    </row>
    <row r="40" spans="1:23" ht="49.5" customHeight="1">
      <c r="A40" s="502"/>
      <c r="B40" s="504"/>
      <c r="C40" s="525"/>
      <c r="D40" s="506"/>
      <c r="E40" s="563"/>
      <c r="F40" s="816"/>
      <c r="G40" s="553"/>
      <c r="H40" s="166" t="s">
        <v>192</v>
      </c>
      <c r="I40" s="628"/>
      <c r="J40" s="533"/>
      <c r="K40" s="618"/>
      <c r="L40" s="877"/>
      <c r="M40" s="611"/>
      <c r="N40" s="625"/>
      <c r="O40" s="880"/>
      <c r="P40" s="843"/>
      <c r="Q40" s="383"/>
      <c r="R40" s="840"/>
      <c r="S40" s="874"/>
      <c r="T40" s="632"/>
      <c r="U40" s="867"/>
      <c r="V40" s="408"/>
      <c r="W40" s="607"/>
    </row>
    <row r="41" spans="1:23" ht="54" customHeight="1">
      <c r="A41" s="502"/>
      <c r="B41" s="504"/>
      <c r="C41" s="525"/>
      <c r="D41" s="506"/>
      <c r="E41" s="562" t="s">
        <v>113</v>
      </c>
      <c r="F41" s="623">
        <v>6</v>
      </c>
      <c r="G41" s="553"/>
      <c r="H41" s="166" t="s">
        <v>193</v>
      </c>
      <c r="I41" s="626">
        <v>0.1</v>
      </c>
      <c r="J41" s="533"/>
      <c r="K41" s="618"/>
      <c r="L41" s="877"/>
      <c r="M41" s="611"/>
      <c r="N41" s="623">
        <v>2</v>
      </c>
      <c r="O41" s="881">
        <f>N41/F41</f>
        <v>0.33333333333333331</v>
      </c>
      <c r="P41" s="843"/>
      <c r="Q41" s="383"/>
      <c r="R41" s="840"/>
      <c r="S41" s="875">
        <v>2</v>
      </c>
      <c r="T41" s="637">
        <f>S41/F41</f>
        <v>0.33333333333333331</v>
      </c>
      <c r="U41" s="867"/>
      <c r="V41" s="408"/>
      <c r="W41" s="607"/>
    </row>
    <row r="42" spans="1:23" ht="60" customHeight="1">
      <c r="A42" s="502"/>
      <c r="B42" s="504"/>
      <c r="C42" s="525"/>
      <c r="D42" s="506"/>
      <c r="E42" s="612"/>
      <c r="F42" s="624"/>
      <c r="G42" s="553"/>
      <c r="H42" s="166" t="s">
        <v>194</v>
      </c>
      <c r="I42" s="627"/>
      <c r="J42" s="533"/>
      <c r="K42" s="618"/>
      <c r="L42" s="877"/>
      <c r="M42" s="611"/>
      <c r="N42" s="624"/>
      <c r="O42" s="882"/>
      <c r="P42" s="843"/>
      <c r="Q42" s="383"/>
      <c r="R42" s="840"/>
      <c r="S42" s="875"/>
      <c r="T42" s="638"/>
      <c r="U42" s="867"/>
      <c r="V42" s="408"/>
      <c r="W42" s="607"/>
    </row>
    <row r="43" spans="1:23" ht="57" customHeight="1">
      <c r="A43" s="502"/>
      <c r="B43" s="504"/>
      <c r="C43" s="525"/>
      <c r="D43" s="506"/>
      <c r="E43" s="612"/>
      <c r="F43" s="624"/>
      <c r="G43" s="553"/>
      <c r="H43" s="166" t="s">
        <v>195</v>
      </c>
      <c r="I43" s="627"/>
      <c r="J43" s="533"/>
      <c r="K43" s="618"/>
      <c r="L43" s="877"/>
      <c r="M43" s="611"/>
      <c r="N43" s="624"/>
      <c r="O43" s="882"/>
      <c r="P43" s="843"/>
      <c r="Q43" s="383"/>
      <c r="R43" s="840"/>
      <c r="S43" s="875"/>
      <c r="T43" s="638"/>
      <c r="U43" s="867"/>
      <c r="V43" s="408"/>
      <c r="W43" s="607"/>
    </row>
    <row r="44" spans="1:23" ht="81" customHeight="1">
      <c r="A44" s="502"/>
      <c r="B44" s="504"/>
      <c r="C44" s="525"/>
      <c r="D44" s="506"/>
      <c r="E44" s="563"/>
      <c r="F44" s="625"/>
      <c r="G44" s="553"/>
      <c r="H44" s="166" t="s">
        <v>196</v>
      </c>
      <c r="I44" s="628"/>
      <c r="J44" s="533"/>
      <c r="K44" s="618"/>
      <c r="L44" s="877"/>
      <c r="M44" s="629"/>
      <c r="N44" s="625"/>
      <c r="O44" s="882"/>
      <c r="P44" s="843"/>
      <c r="Q44" s="383"/>
      <c r="R44" s="841"/>
      <c r="S44" s="875"/>
      <c r="T44" s="638"/>
      <c r="U44" s="868"/>
      <c r="V44" s="408"/>
      <c r="W44" s="608"/>
    </row>
    <row r="45" spans="1:23" ht="43.5" customHeight="1">
      <c r="A45" s="502"/>
      <c r="B45" s="504"/>
      <c r="C45" s="525"/>
      <c r="D45" s="639" t="s">
        <v>239</v>
      </c>
      <c r="E45" s="641" t="s">
        <v>129</v>
      </c>
      <c r="F45" s="643">
        <v>19</v>
      </c>
      <c r="G45" s="646" t="s">
        <v>135</v>
      </c>
      <c r="H45" s="648" t="s">
        <v>240</v>
      </c>
      <c r="I45" s="626">
        <v>0.2</v>
      </c>
      <c r="J45" s="666" t="s">
        <v>237</v>
      </c>
      <c r="K45" s="668"/>
      <c r="L45" s="877"/>
      <c r="M45" s="672" t="s">
        <v>228</v>
      </c>
      <c r="N45" s="675">
        <v>19</v>
      </c>
      <c r="O45" s="633">
        <f>N45/F45</f>
        <v>1</v>
      </c>
      <c r="P45" s="655" t="s">
        <v>305</v>
      </c>
      <c r="Q45" s="656"/>
      <c r="R45" s="659"/>
      <c r="S45" s="779"/>
      <c r="T45" s="633">
        <f>S45/F45</f>
        <v>0</v>
      </c>
      <c r="U45" s="654"/>
      <c r="V45" s="656"/>
      <c r="W45" s="659"/>
    </row>
    <row r="46" spans="1:23" ht="94.5" customHeight="1">
      <c r="A46" s="502"/>
      <c r="B46" s="504"/>
      <c r="C46" s="525"/>
      <c r="D46" s="639"/>
      <c r="E46" s="533"/>
      <c r="F46" s="644"/>
      <c r="G46" s="646"/>
      <c r="H46" s="649"/>
      <c r="I46" s="627"/>
      <c r="J46" s="532"/>
      <c r="K46" s="668"/>
      <c r="L46" s="877"/>
      <c r="M46" s="673"/>
      <c r="N46" s="577"/>
      <c r="O46" s="633"/>
      <c r="P46" s="655"/>
      <c r="Q46" s="657"/>
      <c r="R46" s="660"/>
      <c r="S46" s="780"/>
      <c r="T46" s="633"/>
      <c r="U46" s="655"/>
      <c r="V46" s="657"/>
      <c r="W46" s="660"/>
    </row>
    <row r="47" spans="1:23" ht="67.5" customHeight="1">
      <c r="A47" s="502"/>
      <c r="B47" s="504"/>
      <c r="C47" s="525"/>
      <c r="D47" s="639"/>
      <c r="E47" s="533"/>
      <c r="F47" s="644"/>
      <c r="G47" s="646"/>
      <c r="H47" s="648" t="s">
        <v>241</v>
      </c>
      <c r="I47" s="627"/>
      <c r="J47" s="532"/>
      <c r="K47" s="668"/>
      <c r="L47" s="877"/>
      <c r="M47" s="673"/>
      <c r="N47" s="577"/>
      <c r="O47" s="633"/>
      <c r="P47" s="655"/>
      <c r="Q47" s="657"/>
      <c r="R47" s="660"/>
      <c r="S47" s="780"/>
      <c r="T47" s="633"/>
      <c r="U47" s="655"/>
      <c r="V47" s="657"/>
      <c r="W47" s="660"/>
    </row>
    <row r="48" spans="1:23" ht="69.75" customHeight="1">
      <c r="A48" s="502"/>
      <c r="B48" s="504"/>
      <c r="C48" s="525"/>
      <c r="D48" s="639"/>
      <c r="E48" s="642"/>
      <c r="F48" s="645"/>
      <c r="G48" s="646"/>
      <c r="H48" s="649"/>
      <c r="I48" s="628"/>
      <c r="J48" s="532"/>
      <c r="K48" s="668"/>
      <c r="L48" s="877"/>
      <c r="M48" s="673"/>
      <c r="N48" s="676"/>
      <c r="O48" s="633"/>
      <c r="P48" s="655"/>
      <c r="Q48" s="657"/>
      <c r="R48" s="660"/>
      <c r="S48" s="780"/>
      <c r="T48" s="633"/>
      <c r="U48" s="655"/>
      <c r="V48" s="657"/>
      <c r="W48" s="660"/>
    </row>
    <row r="49" spans="1:23" ht="78.75" customHeight="1">
      <c r="A49" s="502"/>
      <c r="B49" s="504"/>
      <c r="C49" s="525"/>
      <c r="D49" s="639"/>
      <c r="E49" s="641" t="s">
        <v>113</v>
      </c>
      <c r="F49" s="643">
        <v>6</v>
      </c>
      <c r="G49" s="646"/>
      <c r="H49" s="648" t="s">
        <v>242</v>
      </c>
      <c r="I49" s="626">
        <v>0.1</v>
      </c>
      <c r="J49" s="533"/>
      <c r="K49" s="664"/>
      <c r="L49" s="877"/>
      <c r="M49" s="673"/>
      <c r="N49" s="677">
        <v>4</v>
      </c>
      <c r="O49" s="637">
        <f>N49/F49</f>
        <v>0.66666666666666663</v>
      </c>
      <c r="P49" s="605"/>
      <c r="Q49" s="657"/>
      <c r="R49" s="660"/>
      <c r="S49" s="780"/>
      <c r="T49" s="637">
        <f>S49/F49</f>
        <v>0</v>
      </c>
      <c r="U49" s="605"/>
      <c r="V49" s="657"/>
      <c r="W49" s="660"/>
    </row>
    <row r="50" spans="1:23" ht="73.5" customHeight="1">
      <c r="A50" s="502"/>
      <c r="B50" s="504"/>
      <c r="C50" s="525"/>
      <c r="D50" s="639"/>
      <c r="E50" s="533"/>
      <c r="F50" s="644"/>
      <c r="G50" s="646"/>
      <c r="H50" s="663"/>
      <c r="I50" s="627"/>
      <c r="J50" s="533"/>
      <c r="K50" s="433"/>
      <c r="L50" s="877"/>
      <c r="M50" s="673"/>
      <c r="N50" s="677"/>
      <c r="O50" s="638"/>
      <c r="P50" s="605"/>
      <c r="Q50" s="657"/>
      <c r="R50" s="660"/>
      <c r="S50" s="780"/>
      <c r="T50" s="638"/>
      <c r="U50" s="605"/>
      <c r="V50" s="657"/>
      <c r="W50" s="660"/>
    </row>
    <row r="51" spans="1:23" ht="23.25" customHeight="1">
      <c r="A51" s="502"/>
      <c r="B51" s="504"/>
      <c r="C51" s="525"/>
      <c r="D51" s="639"/>
      <c r="E51" s="533"/>
      <c r="F51" s="644"/>
      <c r="G51" s="646"/>
      <c r="H51" s="663"/>
      <c r="I51" s="627"/>
      <c r="J51" s="533"/>
      <c r="K51" s="433"/>
      <c r="L51" s="877"/>
      <c r="M51" s="673"/>
      <c r="N51" s="677"/>
      <c r="O51" s="638"/>
      <c r="P51" s="605"/>
      <c r="Q51" s="657"/>
      <c r="R51" s="660"/>
      <c r="S51" s="780"/>
      <c r="T51" s="638"/>
      <c r="U51" s="605"/>
      <c r="V51" s="657"/>
      <c r="W51" s="660"/>
    </row>
    <row r="52" spans="1:23" ht="15" customHeight="1">
      <c r="A52" s="502"/>
      <c r="B52" s="504"/>
      <c r="C52" s="526"/>
      <c r="D52" s="640"/>
      <c r="E52" s="662"/>
      <c r="F52" s="645"/>
      <c r="G52" s="647"/>
      <c r="H52" s="649"/>
      <c r="I52" s="628"/>
      <c r="J52" s="667"/>
      <c r="K52" s="665"/>
      <c r="L52" s="878"/>
      <c r="M52" s="674"/>
      <c r="N52" s="677"/>
      <c r="O52" s="650"/>
      <c r="P52" s="379"/>
      <c r="Q52" s="658"/>
      <c r="R52" s="661"/>
      <c r="S52" s="781"/>
      <c r="T52" s="650"/>
      <c r="U52" s="379"/>
      <c r="V52" s="658"/>
      <c r="W52" s="661"/>
    </row>
    <row r="53" spans="1:23" ht="51" customHeight="1">
      <c r="A53" s="502"/>
      <c r="B53" s="504"/>
      <c r="C53" s="586"/>
      <c r="D53" s="587"/>
      <c r="E53" s="587"/>
      <c r="F53" s="587"/>
      <c r="G53" s="587"/>
      <c r="H53" s="588"/>
      <c r="I53" s="184">
        <f>SUM(I32:I52)</f>
        <v>1.0000000000000002</v>
      </c>
      <c r="J53" s="589"/>
      <c r="K53" s="589"/>
      <c r="L53" s="589"/>
      <c r="M53" s="589"/>
      <c r="N53" s="589"/>
      <c r="O53" s="184">
        <f>AVERAGE(O32:O52)</f>
        <v>0.85</v>
      </c>
      <c r="P53" s="212"/>
      <c r="Q53" s="177"/>
      <c r="R53" s="214"/>
      <c r="S53" s="278"/>
      <c r="T53" s="184">
        <f>AVERAGE(T32:T52)</f>
        <v>0.51990740740740737</v>
      </c>
      <c r="U53" s="212"/>
      <c r="V53" s="177"/>
      <c r="W53" s="214"/>
    </row>
    <row r="54" spans="1:23" ht="54.75" customHeight="1">
      <c r="A54" s="502"/>
      <c r="B54" s="505"/>
      <c r="C54" s="590"/>
      <c r="D54" s="591"/>
      <c r="E54" s="591"/>
      <c r="F54" s="591"/>
      <c r="G54" s="591"/>
      <c r="H54" s="591"/>
      <c r="I54" s="592"/>
      <c r="J54" s="651" t="s">
        <v>276</v>
      </c>
      <c r="K54" s="652"/>
      <c r="L54" s="653"/>
      <c r="M54" s="215">
        <v>0.03</v>
      </c>
      <c r="N54" s="189"/>
      <c r="O54" s="221">
        <f>((AVERAGE(O32:O52)*M54))</f>
        <v>2.5499999999999998E-2</v>
      </c>
      <c r="P54" s="596"/>
      <c r="Q54" s="597"/>
      <c r="R54" s="597"/>
      <c r="S54" s="287"/>
      <c r="T54" s="226">
        <f>((AVERAGE(T32:T52)*R54))</f>
        <v>0</v>
      </c>
      <c r="U54" s="596"/>
      <c r="V54" s="597"/>
      <c r="W54" s="598"/>
    </row>
    <row r="55" spans="1:23" ht="126" customHeight="1">
      <c r="A55" s="502" t="s">
        <v>20</v>
      </c>
      <c r="B55" s="504"/>
      <c r="C55" s="886" t="s">
        <v>145</v>
      </c>
      <c r="D55" s="817" t="s">
        <v>141</v>
      </c>
      <c r="E55" s="311" t="s">
        <v>129</v>
      </c>
      <c r="F55" s="312">
        <v>1</v>
      </c>
      <c r="G55" s="817" t="s">
        <v>137</v>
      </c>
      <c r="H55" s="313" t="s">
        <v>197</v>
      </c>
      <c r="I55" s="223">
        <v>0.15</v>
      </c>
      <c r="J55" s="583" t="s">
        <v>163</v>
      </c>
      <c r="K55" s="302"/>
      <c r="L55" s="683" t="s">
        <v>298</v>
      </c>
      <c r="M55" s="687" t="s">
        <v>227</v>
      </c>
      <c r="N55" s="203">
        <v>0</v>
      </c>
      <c r="O55" s="248">
        <f>IF(ISERROR(N55/F55),"",N55/F55)</f>
        <v>0</v>
      </c>
      <c r="P55" s="852" t="s">
        <v>303</v>
      </c>
      <c r="Q55" s="220"/>
      <c r="R55" s="288"/>
      <c r="S55" s="266"/>
      <c r="T55" s="248">
        <f>S55/F55</f>
        <v>0</v>
      </c>
      <c r="U55" s="228"/>
      <c r="V55" s="220"/>
      <c r="W55" s="69"/>
    </row>
    <row r="56" spans="1:23" ht="223.5" customHeight="1">
      <c r="A56" s="502"/>
      <c r="B56" s="504"/>
      <c r="C56" s="887"/>
      <c r="D56" s="817"/>
      <c r="E56" s="314" t="s">
        <v>113</v>
      </c>
      <c r="F56" s="328">
        <v>3</v>
      </c>
      <c r="G56" s="817"/>
      <c r="H56" s="315" t="s">
        <v>221</v>
      </c>
      <c r="I56" s="223">
        <v>0.3</v>
      </c>
      <c r="J56" s="551"/>
      <c r="K56" s="302"/>
      <c r="L56" s="684"/>
      <c r="M56" s="688"/>
      <c r="N56" s="203">
        <v>3</v>
      </c>
      <c r="O56" s="248">
        <f>IF(ISERROR(N56/F56),"",N56/F56)</f>
        <v>1</v>
      </c>
      <c r="P56" s="853"/>
      <c r="Q56" s="150"/>
      <c r="R56" s="289"/>
      <c r="S56" s="266"/>
      <c r="T56" s="248"/>
      <c r="U56" s="268"/>
      <c r="V56" s="150"/>
      <c r="W56" s="150"/>
    </row>
    <row r="57" spans="1:23" ht="136.5" customHeight="1">
      <c r="A57" s="502"/>
      <c r="B57" s="504"/>
      <c r="C57" s="887"/>
      <c r="D57" s="818" t="s">
        <v>142</v>
      </c>
      <c r="E57" s="314" t="s">
        <v>129</v>
      </c>
      <c r="F57" s="321">
        <v>2</v>
      </c>
      <c r="G57" s="818" t="s">
        <v>138</v>
      </c>
      <c r="H57" s="315" t="s">
        <v>198</v>
      </c>
      <c r="I57" s="223">
        <v>0.3</v>
      </c>
      <c r="J57" s="551"/>
      <c r="K57" s="302"/>
      <c r="L57" s="684"/>
      <c r="M57" s="688"/>
      <c r="N57" s="675">
        <v>2</v>
      </c>
      <c r="O57" s="248">
        <f>IF(ISERROR(N57/F57),"",N57/F57)</f>
        <v>1</v>
      </c>
      <c r="P57" s="844" t="s">
        <v>304</v>
      </c>
      <c r="Q57" s="229"/>
      <c r="R57" s="289"/>
      <c r="S57" s="266"/>
      <c r="T57" s="202">
        <f>S57/F57</f>
        <v>0</v>
      </c>
      <c r="U57" s="153"/>
      <c r="V57" s="229"/>
      <c r="W57" s="70"/>
    </row>
    <row r="58" spans="1:23" ht="136.5" customHeight="1">
      <c r="A58" s="502"/>
      <c r="B58" s="504"/>
      <c r="C58" s="887"/>
      <c r="D58" s="819"/>
      <c r="E58" s="314" t="s">
        <v>113</v>
      </c>
      <c r="F58" s="312">
        <v>0</v>
      </c>
      <c r="G58" s="819"/>
      <c r="H58" s="315" t="s">
        <v>222</v>
      </c>
      <c r="I58" s="298">
        <v>0.15</v>
      </c>
      <c r="J58" s="551"/>
      <c r="K58" s="302"/>
      <c r="L58" s="684"/>
      <c r="M58" s="688"/>
      <c r="N58" s="676"/>
      <c r="O58" s="299"/>
      <c r="P58" s="845"/>
      <c r="Q58" s="229"/>
      <c r="R58" s="289"/>
      <c r="S58" s="152"/>
      <c r="T58" s="299"/>
      <c r="U58" s="153"/>
      <c r="V58" s="229"/>
      <c r="W58" s="150"/>
    </row>
    <row r="59" spans="1:23" ht="26.25" customHeight="1">
      <c r="A59" s="502"/>
      <c r="B59" s="504"/>
      <c r="C59" s="887"/>
      <c r="D59" s="820" t="s">
        <v>286</v>
      </c>
      <c r="E59" s="870" t="s">
        <v>129</v>
      </c>
      <c r="F59" s="825">
        <v>1</v>
      </c>
      <c r="G59" s="553" t="s">
        <v>289</v>
      </c>
      <c r="H59" s="828" t="s">
        <v>287</v>
      </c>
      <c r="I59" s="691">
        <v>0.1</v>
      </c>
      <c r="J59" s="551"/>
      <c r="K59" s="300"/>
      <c r="L59" s="685"/>
      <c r="M59" s="688"/>
      <c r="N59" s="675">
        <f>'PAM  AVANCE 2024 -1'!N57</f>
        <v>0</v>
      </c>
      <c r="O59" s="630">
        <f>N59/F59</f>
        <v>0</v>
      </c>
      <c r="P59" s="845"/>
      <c r="Q59" s="229"/>
      <c r="R59" s="150"/>
      <c r="T59" s="630">
        <f>S59/F59</f>
        <v>0</v>
      </c>
      <c r="U59" s="153"/>
      <c r="V59" s="229"/>
      <c r="W59" s="150"/>
    </row>
    <row r="60" spans="1:23" ht="15.75" customHeight="1">
      <c r="A60" s="502"/>
      <c r="B60" s="504"/>
      <c r="C60" s="887"/>
      <c r="D60" s="821"/>
      <c r="E60" s="871"/>
      <c r="F60" s="826"/>
      <c r="G60" s="553"/>
      <c r="H60" s="829"/>
      <c r="I60" s="692"/>
      <c r="J60" s="551"/>
      <c r="K60" s="300"/>
      <c r="L60" s="685"/>
      <c r="M60" s="688"/>
      <c r="N60" s="577"/>
      <c r="O60" s="631"/>
      <c r="P60" s="845"/>
      <c r="Q60" s="229"/>
      <c r="R60" s="150"/>
      <c r="T60" s="631"/>
      <c r="U60" s="153"/>
      <c r="V60" s="229"/>
      <c r="W60" s="150"/>
    </row>
    <row r="61" spans="1:23" ht="15.75" customHeight="1">
      <c r="A61" s="502"/>
      <c r="B61" s="504"/>
      <c r="C61" s="887"/>
      <c r="D61" s="821"/>
      <c r="E61" s="871"/>
      <c r="F61" s="826"/>
      <c r="G61" s="553"/>
      <c r="H61" s="830"/>
      <c r="I61" s="692"/>
      <c r="J61" s="551"/>
      <c r="K61" s="300"/>
      <c r="L61" s="685"/>
      <c r="M61" s="688"/>
      <c r="N61" s="577"/>
      <c r="O61" s="631"/>
      <c r="P61" s="845"/>
      <c r="Q61" s="229"/>
      <c r="R61" s="150"/>
      <c r="T61" s="631"/>
      <c r="U61" s="153"/>
      <c r="V61" s="229"/>
      <c r="W61" s="150"/>
    </row>
    <row r="62" spans="1:23" ht="15.75" customHeight="1">
      <c r="A62" s="502"/>
      <c r="B62" s="504"/>
      <c r="C62" s="887"/>
      <c r="D62" s="821"/>
      <c r="E62" s="316"/>
      <c r="F62" s="826"/>
      <c r="G62" s="553"/>
      <c r="H62" s="831" t="s">
        <v>288</v>
      </c>
      <c r="I62" s="692"/>
      <c r="J62" s="551"/>
      <c r="K62" s="300"/>
      <c r="L62" s="685"/>
      <c r="M62" s="688"/>
      <c r="N62" s="577"/>
      <c r="O62" s="631"/>
      <c r="P62" s="845"/>
      <c r="Q62" s="229"/>
      <c r="R62" s="70"/>
      <c r="T62" s="631"/>
      <c r="U62" s="153"/>
      <c r="V62" s="229"/>
      <c r="W62" s="70"/>
    </row>
    <row r="63" spans="1:23" ht="60.75" customHeight="1">
      <c r="A63" s="502"/>
      <c r="B63" s="504"/>
      <c r="C63" s="888"/>
      <c r="D63" s="822"/>
      <c r="E63" s="314" t="s">
        <v>113</v>
      </c>
      <c r="F63" s="827"/>
      <c r="G63" s="553"/>
      <c r="H63" s="831"/>
      <c r="I63" s="693"/>
      <c r="J63" s="584"/>
      <c r="K63" s="301"/>
      <c r="L63" s="686"/>
      <c r="M63" s="689"/>
      <c r="N63" s="676"/>
      <c r="O63" s="632"/>
      <c r="P63" s="885"/>
      <c r="Q63" s="229"/>
      <c r="R63" s="150"/>
      <c r="T63" s="632"/>
      <c r="U63" s="153"/>
      <c r="V63" s="229"/>
      <c r="W63" s="150"/>
    </row>
    <row r="64" spans="1:23" ht="59.25" customHeight="1">
      <c r="A64" s="502"/>
      <c r="B64" s="504"/>
      <c r="C64" s="586"/>
      <c r="D64" s="587"/>
      <c r="E64" s="587"/>
      <c r="F64" s="587"/>
      <c r="G64" s="587"/>
      <c r="H64" s="588"/>
      <c r="I64" s="184">
        <f>SUM(I55:I63)</f>
        <v>1</v>
      </c>
      <c r="J64" s="589"/>
      <c r="K64" s="589"/>
      <c r="L64" s="589"/>
      <c r="M64" s="589"/>
      <c r="N64" s="589"/>
      <c r="O64" s="184">
        <f>AVERAGE(O55:O63)</f>
        <v>0.5</v>
      </c>
      <c r="P64" s="212"/>
      <c r="Q64" s="177"/>
      <c r="R64" s="214"/>
      <c r="S64" s="278"/>
      <c r="T64" s="184">
        <f>AVERAGE(T55:T63)</f>
        <v>0</v>
      </c>
      <c r="U64" s="212"/>
      <c r="V64" s="177"/>
      <c r="W64" s="214"/>
    </row>
    <row r="65" spans="1:23" ht="83.25" customHeight="1">
      <c r="A65" s="502"/>
      <c r="B65" s="504"/>
      <c r="C65" s="679"/>
      <c r="D65" s="680"/>
      <c r="E65" s="680"/>
      <c r="F65" s="680"/>
      <c r="G65" s="680"/>
      <c r="H65" s="680"/>
      <c r="I65" s="681"/>
      <c r="J65" s="682" t="s">
        <v>23</v>
      </c>
      <c r="K65" s="652"/>
      <c r="L65" s="653"/>
      <c r="M65" s="225">
        <v>0.02</v>
      </c>
      <c r="N65" s="227"/>
      <c r="O65" s="226">
        <f>((AVERAGE(O55:O63)*M65))</f>
        <v>0.01</v>
      </c>
      <c r="P65" s="596"/>
      <c r="Q65" s="597"/>
      <c r="R65" s="597"/>
      <c r="S65" s="287"/>
      <c r="T65" s="226">
        <f>((AVERAGE(T55:T63)*R65))</f>
        <v>0</v>
      </c>
      <c r="U65" s="596"/>
      <c r="V65" s="597"/>
      <c r="W65" s="598"/>
    </row>
    <row r="66" spans="1:23" ht="108" customHeight="1">
      <c r="A66" s="502"/>
      <c r="B66" s="505"/>
      <c r="C66" s="717" t="s">
        <v>235</v>
      </c>
      <c r="D66" s="529" t="s">
        <v>143</v>
      </c>
      <c r="E66" s="163" t="s">
        <v>129</v>
      </c>
      <c r="F66" s="231">
        <v>11</v>
      </c>
      <c r="G66" s="525" t="s">
        <v>139</v>
      </c>
      <c r="H66" s="720" t="s">
        <v>212</v>
      </c>
      <c r="I66" s="240">
        <v>0.1</v>
      </c>
      <c r="J66" s="609" t="s">
        <v>232</v>
      </c>
      <c r="K66" s="534"/>
      <c r="L66" s="836" t="s">
        <v>297</v>
      </c>
      <c r="M66" s="722" t="s">
        <v>231</v>
      </c>
      <c r="N66" s="231">
        <f>'PAM  AVANCE 2024 -1'!N64</f>
        <v>0</v>
      </c>
      <c r="O66" s="248">
        <f>N66/F66</f>
        <v>0</v>
      </c>
      <c r="P66" s="846" t="s">
        <v>309</v>
      </c>
      <c r="Q66" s="229"/>
      <c r="R66" s="150"/>
      <c r="T66" s="248">
        <f>S66/F66</f>
        <v>0</v>
      </c>
      <c r="U66" s="153"/>
      <c r="V66" s="229"/>
      <c r="W66" s="150"/>
    </row>
    <row r="67" spans="1:23" ht="41.25" customHeight="1">
      <c r="A67" s="502"/>
      <c r="B67" s="505"/>
      <c r="C67" s="718"/>
      <c r="D67" s="530"/>
      <c r="E67" s="160" t="s">
        <v>113</v>
      </c>
      <c r="F67" s="203">
        <v>2</v>
      </c>
      <c r="G67" s="526"/>
      <c r="H67" s="547"/>
      <c r="I67" s="241">
        <v>0.05</v>
      </c>
      <c r="J67" s="721"/>
      <c r="K67" s="534"/>
      <c r="L67" s="837"/>
      <c r="M67" s="723"/>
      <c r="N67" s="203">
        <f>'PAM  AVANCE 2024 -1'!N65</f>
        <v>0</v>
      </c>
      <c r="O67" s="202">
        <f>N67/F67</f>
        <v>0</v>
      </c>
      <c r="P67" s="847"/>
      <c r="Q67" s="229"/>
      <c r="R67" s="150"/>
      <c r="T67" s="202">
        <f>S67/F67</f>
        <v>0</v>
      </c>
      <c r="U67" s="153"/>
      <c r="V67" s="229"/>
      <c r="W67" s="150"/>
    </row>
    <row r="68" spans="1:23" ht="165" customHeight="1">
      <c r="A68" s="502"/>
      <c r="B68" s="505"/>
      <c r="C68" s="718"/>
      <c r="D68" s="507" t="s">
        <v>144</v>
      </c>
      <c r="E68" s="159" t="s">
        <v>129</v>
      </c>
      <c r="F68" s="203">
        <v>125</v>
      </c>
      <c r="G68" s="725" t="s">
        <v>140</v>
      </c>
      <c r="H68" s="168" t="s">
        <v>213</v>
      </c>
      <c r="I68" s="241">
        <v>0.65</v>
      </c>
      <c r="J68" s="721"/>
      <c r="K68" s="210"/>
      <c r="L68" s="837"/>
      <c r="M68" s="723"/>
      <c r="N68" s="203">
        <f>'PAM  AVANCE 2024 -1'!N66</f>
        <v>0</v>
      </c>
      <c r="O68" s="248">
        <f>N68/F68</f>
        <v>0</v>
      </c>
      <c r="P68" s="847"/>
      <c r="Q68" s="229"/>
      <c r="R68" s="150"/>
      <c r="T68" s="248">
        <f>S68/F68</f>
        <v>0</v>
      </c>
      <c r="U68" s="153"/>
      <c r="V68" s="229"/>
      <c r="W68" s="150"/>
    </row>
    <row r="69" spans="1:23" ht="138" customHeight="1">
      <c r="A69" s="502"/>
      <c r="B69" s="505"/>
      <c r="C69" s="719"/>
      <c r="D69" s="530"/>
      <c r="E69" s="160" t="s">
        <v>113</v>
      </c>
      <c r="F69" s="232">
        <v>25</v>
      </c>
      <c r="G69" s="646"/>
      <c r="H69" s="155" t="s">
        <v>214</v>
      </c>
      <c r="I69" s="241">
        <v>0.2</v>
      </c>
      <c r="J69" s="721"/>
      <c r="K69" s="237"/>
      <c r="L69" s="838"/>
      <c r="M69" s="724"/>
      <c r="N69" s="203">
        <f>'PAM  AVANCE 2024 -1'!N67</f>
        <v>0</v>
      </c>
      <c r="O69" s="202">
        <f>N69/F69</f>
        <v>0</v>
      </c>
      <c r="P69" s="848"/>
      <c r="Q69" s="230"/>
      <c r="R69" s="70"/>
      <c r="T69" s="202">
        <f>S69/F69</f>
        <v>0</v>
      </c>
      <c r="U69" s="224"/>
      <c r="V69" s="230"/>
      <c r="W69" s="70"/>
    </row>
    <row r="70" spans="1:23" ht="58.5" customHeight="1">
      <c r="A70" s="502"/>
      <c r="B70" s="505"/>
      <c r="C70" s="586"/>
      <c r="D70" s="587"/>
      <c r="E70" s="587"/>
      <c r="F70" s="587"/>
      <c r="G70" s="587"/>
      <c r="H70" s="588"/>
      <c r="I70" s="184">
        <f>SUM(I66:I69)</f>
        <v>1</v>
      </c>
      <c r="J70" s="589"/>
      <c r="K70" s="589"/>
      <c r="L70" s="589"/>
      <c r="M70" s="589"/>
      <c r="N70" s="589"/>
      <c r="O70" s="184">
        <f>AVERAGE(O66:O69)</f>
        <v>0</v>
      </c>
      <c r="P70" s="212"/>
      <c r="Q70" s="177"/>
      <c r="R70" s="214"/>
      <c r="S70" s="278"/>
      <c r="T70" s="184">
        <f>AVERAGE(T66:T69)</f>
        <v>0</v>
      </c>
      <c r="U70" s="212"/>
      <c r="V70" s="177"/>
      <c r="W70" s="214"/>
    </row>
    <row r="71" spans="1:23" ht="63" customHeight="1">
      <c r="A71" s="502"/>
      <c r="B71" s="505"/>
      <c r="C71" s="679"/>
      <c r="D71" s="680"/>
      <c r="E71" s="680"/>
      <c r="F71" s="680"/>
      <c r="G71" s="680"/>
      <c r="H71" s="680"/>
      <c r="I71" s="681"/>
      <c r="J71" s="682" t="s">
        <v>275</v>
      </c>
      <c r="K71" s="652"/>
      <c r="L71" s="652"/>
      <c r="M71" s="233">
        <v>0.25</v>
      </c>
      <c r="N71" s="144"/>
      <c r="O71" s="242">
        <f>((AVERAGE(O66:O69)*M71))</f>
        <v>0</v>
      </c>
      <c r="P71" s="596"/>
      <c r="Q71" s="597"/>
      <c r="R71" s="597"/>
      <c r="S71" s="287"/>
      <c r="T71" s="290">
        <f>((AVERAGE(T66:T69)*R71))</f>
        <v>0</v>
      </c>
      <c r="U71" s="596"/>
      <c r="V71" s="597"/>
      <c r="W71" s="598"/>
    </row>
    <row r="72" spans="1:23" ht="68.25" customHeight="1">
      <c r="A72" s="502"/>
      <c r="B72" s="505"/>
      <c r="C72" s="696" t="s">
        <v>178</v>
      </c>
      <c r="D72" s="506" t="s">
        <v>180</v>
      </c>
      <c r="E72" s="609" t="s">
        <v>129</v>
      </c>
      <c r="F72" s="698">
        <v>10</v>
      </c>
      <c r="G72" s="507" t="s">
        <v>179</v>
      </c>
      <c r="H72" s="175" t="s">
        <v>207</v>
      </c>
      <c r="I72" s="700">
        <v>0.35</v>
      </c>
      <c r="J72" s="702" t="s">
        <v>199</v>
      </c>
      <c r="K72" s="235"/>
      <c r="L72" s="748" t="s">
        <v>293</v>
      </c>
      <c r="M72" s="710" t="s">
        <v>118</v>
      </c>
      <c r="N72" s="698">
        <v>10</v>
      </c>
      <c r="O72" s="630">
        <f>N72/F72</f>
        <v>1</v>
      </c>
      <c r="P72" s="849" t="s">
        <v>319</v>
      </c>
      <c r="Q72" s="604"/>
      <c r="R72" s="656"/>
      <c r="S72" s="900"/>
      <c r="T72" s="630">
        <f>S72/F72</f>
        <v>0</v>
      </c>
      <c r="U72" s="654"/>
      <c r="V72" s="604"/>
      <c r="W72" s="604"/>
    </row>
    <row r="73" spans="1:23" ht="83.25" customHeight="1">
      <c r="A73" s="502"/>
      <c r="B73" s="505"/>
      <c r="C73" s="697"/>
      <c r="D73" s="506"/>
      <c r="E73" s="609"/>
      <c r="F73" s="699"/>
      <c r="G73" s="530"/>
      <c r="H73" s="155" t="s">
        <v>223</v>
      </c>
      <c r="I73" s="701"/>
      <c r="J73" s="533"/>
      <c r="K73" s="188"/>
      <c r="L73" s="748"/>
      <c r="M73" s="710"/>
      <c r="N73" s="699"/>
      <c r="O73" s="632"/>
      <c r="P73" s="850"/>
      <c r="Q73" s="381"/>
      <c r="R73" s="621"/>
      <c r="S73" s="900"/>
      <c r="T73" s="632"/>
      <c r="U73" s="383"/>
      <c r="V73" s="381"/>
      <c r="W73" s="381"/>
    </row>
    <row r="74" spans="1:23" ht="109.5" customHeight="1">
      <c r="A74" s="502"/>
      <c r="B74" s="505"/>
      <c r="C74" s="697"/>
      <c r="D74" s="703" t="s">
        <v>182</v>
      </c>
      <c r="E74" s="159" t="s">
        <v>129</v>
      </c>
      <c r="F74" s="694">
        <v>1</v>
      </c>
      <c r="G74" s="705" t="s">
        <v>181</v>
      </c>
      <c r="H74" s="707" t="s">
        <v>280</v>
      </c>
      <c r="I74" s="708">
        <v>0.2</v>
      </c>
      <c r="J74" s="532"/>
      <c r="K74" s="534"/>
      <c r="L74" s="748"/>
      <c r="M74" s="710"/>
      <c r="N74" s="698" cm="1">
        <f t="array" ref="N74">'PAM  AVANCE 2024 -1'!N72:N72</f>
        <v>0</v>
      </c>
      <c r="O74" s="630">
        <f>N74/F74</f>
        <v>0</v>
      </c>
      <c r="P74" s="851" t="s">
        <v>309</v>
      </c>
      <c r="Q74" s="383"/>
      <c r="R74" s="621"/>
      <c r="S74" s="779"/>
      <c r="T74" s="630">
        <f>S74/F74</f>
        <v>0</v>
      </c>
      <c r="U74" s="383"/>
      <c r="V74" s="408"/>
      <c r="W74" s="408"/>
    </row>
    <row r="75" spans="1:23" ht="41.25" customHeight="1">
      <c r="A75" s="502"/>
      <c r="B75" s="505"/>
      <c r="C75" s="697"/>
      <c r="D75" s="704"/>
      <c r="E75" s="160" t="s">
        <v>113</v>
      </c>
      <c r="F75" s="695"/>
      <c r="G75" s="706"/>
      <c r="H75" s="707"/>
      <c r="I75" s="709"/>
      <c r="J75" s="532"/>
      <c r="K75" s="534"/>
      <c r="L75" s="748"/>
      <c r="M75" s="710"/>
      <c r="N75" s="699"/>
      <c r="O75" s="632"/>
      <c r="P75" s="851"/>
      <c r="Q75" s="495"/>
      <c r="R75" s="621"/>
      <c r="S75" s="781"/>
      <c r="T75" s="632"/>
      <c r="U75" s="495"/>
      <c r="V75" s="379"/>
      <c r="W75" s="381"/>
    </row>
    <row r="76" spans="1:23" ht="100.5" customHeight="1">
      <c r="A76" s="502"/>
      <c r="B76" s="505"/>
      <c r="C76" s="697"/>
      <c r="D76" s="808" t="s">
        <v>184</v>
      </c>
      <c r="E76" s="306" t="s">
        <v>129</v>
      </c>
      <c r="F76" s="320">
        <v>9</v>
      </c>
      <c r="G76" s="823" t="s">
        <v>183</v>
      </c>
      <c r="H76" s="823" t="s">
        <v>208</v>
      </c>
      <c r="I76" s="187">
        <v>0.3</v>
      </c>
      <c r="J76" s="533"/>
      <c r="K76" s="433"/>
      <c r="L76" s="748"/>
      <c r="M76" s="710"/>
      <c r="N76" s="307">
        <v>9</v>
      </c>
      <c r="O76" s="310">
        <f>N76/F76</f>
        <v>1</v>
      </c>
      <c r="P76" s="839" t="s">
        <v>312</v>
      </c>
      <c r="Q76" s="604"/>
      <c r="R76" s="621"/>
      <c r="S76" s="266"/>
      <c r="T76" s="248">
        <f>S76/F76</f>
        <v>0</v>
      </c>
      <c r="U76" s="714"/>
      <c r="V76" s="604"/>
      <c r="W76" s="381"/>
    </row>
    <row r="77" spans="1:23" ht="100.5" customHeight="1">
      <c r="A77" s="716"/>
      <c r="B77" s="505"/>
      <c r="C77" s="697"/>
      <c r="D77" s="809"/>
      <c r="E77" s="308" t="s">
        <v>113</v>
      </c>
      <c r="F77" s="309">
        <v>2</v>
      </c>
      <c r="G77" s="824"/>
      <c r="H77" s="824"/>
      <c r="I77" s="187">
        <v>0.15</v>
      </c>
      <c r="J77" s="533"/>
      <c r="K77" s="433"/>
      <c r="L77" s="899"/>
      <c r="M77" s="711"/>
      <c r="N77" s="309">
        <v>2</v>
      </c>
      <c r="O77" s="310">
        <f>N77/F77</f>
        <v>1</v>
      </c>
      <c r="P77" s="839"/>
      <c r="Q77" s="605"/>
      <c r="R77" s="621"/>
      <c r="S77" s="266"/>
      <c r="T77" s="202">
        <f>S77/F77</f>
        <v>0</v>
      </c>
      <c r="U77" s="715"/>
      <c r="V77" s="605"/>
      <c r="W77" s="408"/>
    </row>
    <row r="78" spans="1:23" ht="65.25" customHeight="1">
      <c r="A78" s="181"/>
      <c r="B78" s="178"/>
      <c r="C78" s="586"/>
      <c r="D78" s="587"/>
      <c r="E78" s="587"/>
      <c r="F78" s="587"/>
      <c r="G78" s="587"/>
      <c r="H78" s="588"/>
      <c r="I78" s="184">
        <f>SUM(I72:I77)</f>
        <v>1</v>
      </c>
      <c r="J78" s="589"/>
      <c r="K78" s="589"/>
      <c r="L78" s="589"/>
      <c r="M78" s="589"/>
      <c r="N78" s="589"/>
      <c r="O78" s="184">
        <f>AVERAGE(O72:O77)</f>
        <v>0.75</v>
      </c>
      <c r="P78" s="212"/>
      <c r="Q78" s="177"/>
      <c r="R78" s="214"/>
      <c r="S78" s="278"/>
      <c r="T78" s="184">
        <f>AVERAGE(T72:T77)</f>
        <v>0</v>
      </c>
      <c r="U78" s="212"/>
      <c r="V78" s="177"/>
      <c r="W78" s="214"/>
    </row>
    <row r="79" spans="1:23" ht="80.25" customHeight="1">
      <c r="A79" s="737"/>
      <c r="B79" s="738"/>
      <c r="C79" s="738"/>
      <c r="D79" s="738"/>
      <c r="E79" s="738"/>
      <c r="F79" s="738"/>
      <c r="G79" s="738"/>
      <c r="H79" s="738"/>
      <c r="I79" s="739"/>
      <c r="J79" s="740" t="s">
        <v>274</v>
      </c>
      <c r="K79" s="741"/>
      <c r="L79" s="741"/>
      <c r="M79" s="233">
        <v>0.1</v>
      </c>
      <c r="N79" s="68"/>
      <c r="O79" s="243">
        <f>(AVERAGE(O72:O77))*M79</f>
        <v>7.5000000000000011E-2</v>
      </c>
      <c r="P79" s="596"/>
      <c r="Q79" s="597"/>
      <c r="R79" s="597"/>
      <c r="S79" s="292"/>
      <c r="T79" s="291">
        <f>(AVERAGE(T72:T77))*R79</f>
        <v>0</v>
      </c>
      <c r="U79" s="909"/>
      <c r="V79" s="910"/>
      <c r="W79" s="911"/>
    </row>
    <row r="80" spans="1:23" ht="50.25" customHeight="1" thickBot="1">
      <c r="A80" s="742" t="s">
        <v>27</v>
      </c>
      <c r="B80" s="743"/>
      <c r="C80" s="743"/>
      <c r="D80" s="743"/>
      <c r="E80" s="743"/>
      <c r="F80" s="744"/>
      <c r="G80" s="251">
        <f>(N8+N10+N12 +N14 +N17 +N19 +N23 +N25 +N28 +N32 +N35 +N37 +N45 +N55+F57+N59 +N66 +N68 +N72+N74+N76)/(F8+F10+F12 +F14 +F17 +F19 +F23 +F25 +F28 +F32 +F35 +F37 +F45 +F55+N57 +F59 +F66 +F68 +F72+F74+F76)</f>
        <v>0.1273560876209883</v>
      </c>
      <c r="H80" s="742" t="s">
        <v>28</v>
      </c>
      <c r="I80" s="636"/>
      <c r="J80" s="636"/>
      <c r="K80" s="636"/>
      <c r="L80" s="636"/>
      <c r="M80" s="244">
        <f>(N9 +N11 +N13 +N15 +N18 +N21 +N24 +N26 +N34 +N36 +N41 +N49+N56 +N58+N59 +N67 +N69+N74 +N77)/(F9 +F11 +F13 +F15 +F18 +F21 +F24 +F26 +F34 +F36 +F41 +F49+F56 +F58+F59+F67 +F69+F74 +F77)</f>
        <v>9.2511013215859028E-2</v>
      </c>
      <c r="N80" s="745"/>
      <c r="O80" s="464"/>
      <c r="P80" s="636"/>
      <c r="Q80" s="636"/>
      <c r="R80" s="636"/>
      <c r="S80" s="898"/>
      <c r="T80" s="898"/>
      <c r="U80" s="898"/>
      <c r="V80" s="898"/>
      <c r="W80" s="898"/>
    </row>
    <row r="81" spans="1:23" ht="44.25" customHeight="1" thickBot="1">
      <c r="A81" s="726" t="s">
        <v>29</v>
      </c>
      <c r="B81" s="726"/>
      <c r="C81" s="726"/>
      <c r="D81" s="726"/>
      <c r="E81" s="726"/>
      <c r="F81" s="726"/>
      <c r="G81" s="726"/>
      <c r="H81" s="726"/>
      <c r="I81" s="726"/>
      <c r="J81" s="726"/>
      <c r="K81" s="726"/>
      <c r="L81" s="726"/>
      <c r="M81" s="726"/>
      <c r="N81" s="727"/>
      <c r="O81" s="252">
        <f>O79+O71+O65+O54+O31</f>
        <v>0.17241809210526315</v>
      </c>
      <c r="P81" s="250"/>
      <c r="Q81" s="250"/>
      <c r="R81" s="214"/>
      <c r="S81" s="280"/>
      <c r="T81" s="252">
        <f>T79+T71+T65+T54+T31</f>
        <v>0</v>
      </c>
      <c r="U81" s="281"/>
      <c r="V81" s="281"/>
      <c r="W81" s="282"/>
    </row>
    <row r="82" spans="1:23" ht="83.25" customHeight="1">
      <c r="A82" s="728" t="s">
        <v>220</v>
      </c>
      <c r="B82" s="729">
        <v>0.3</v>
      </c>
      <c r="C82" s="530" t="s">
        <v>167</v>
      </c>
      <c r="D82" s="732" t="s">
        <v>168</v>
      </c>
      <c r="E82" s="163" t="s">
        <v>129</v>
      </c>
      <c r="F82" s="676">
        <v>1</v>
      </c>
      <c r="G82" s="530" t="s">
        <v>167</v>
      </c>
      <c r="H82" s="182" t="s">
        <v>169</v>
      </c>
      <c r="I82" s="735">
        <v>0.05</v>
      </c>
      <c r="J82" s="748" t="s">
        <v>218</v>
      </c>
      <c r="K82" s="433"/>
      <c r="L82" s="433"/>
      <c r="M82" s="671" t="s">
        <v>118</v>
      </c>
      <c r="N82" s="676">
        <v>1</v>
      </c>
      <c r="O82" s="746">
        <f>N82/F82</f>
        <v>1</v>
      </c>
      <c r="P82" s="317" t="s">
        <v>315</v>
      </c>
      <c r="Q82" s="605"/>
      <c r="R82" s="605"/>
      <c r="S82" s="676"/>
      <c r="T82" s="746">
        <f>S82/F82</f>
        <v>0</v>
      </c>
      <c r="U82" s="605"/>
      <c r="V82" s="605"/>
      <c r="W82" s="605"/>
    </row>
    <row r="83" spans="1:23" ht="81.75" customHeight="1">
      <c r="A83" s="728"/>
      <c r="B83" s="730"/>
      <c r="C83" s="506"/>
      <c r="D83" s="733"/>
      <c r="E83" s="160" t="s">
        <v>113</v>
      </c>
      <c r="F83" s="677"/>
      <c r="G83" s="734"/>
      <c r="H83" s="253" t="s">
        <v>170</v>
      </c>
      <c r="I83" s="736"/>
      <c r="J83" s="733"/>
      <c r="K83" s="408"/>
      <c r="L83" s="408"/>
      <c r="M83" s="379"/>
      <c r="N83" s="677"/>
      <c r="O83" s="746"/>
      <c r="P83" s="153"/>
      <c r="Q83" s="381"/>
      <c r="R83" s="381"/>
      <c r="S83" s="677"/>
      <c r="T83" s="746"/>
      <c r="U83" s="381"/>
      <c r="V83" s="381"/>
      <c r="W83" s="381"/>
    </row>
    <row r="84" spans="1:23" ht="63.75" customHeight="1">
      <c r="A84" s="728"/>
      <c r="B84" s="730"/>
      <c r="C84" s="609" t="s">
        <v>177</v>
      </c>
      <c r="D84" s="758" t="s">
        <v>172</v>
      </c>
      <c r="E84" s="159" t="s">
        <v>129</v>
      </c>
      <c r="F84" s="203">
        <v>450</v>
      </c>
      <c r="G84" s="506" t="s">
        <v>171</v>
      </c>
      <c r="H84" s="174" t="s">
        <v>201</v>
      </c>
      <c r="I84" s="241">
        <v>0.25</v>
      </c>
      <c r="J84" s="666" t="s">
        <v>200</v>
      </c>
      <c r="K84" s="810"/>
      <c r="L84" s="609" t="s">
        <v>31</v>
      </c>
      <c r="M84" s="811" t="s">
        <v>230</v>
      </c>
      <c r="N84" s="203">
        <v>300</v>
      </c>
      <c r="O84" s="258">
        <f>N84/F84</f>
        <v>0.66666666666666663</v>
      </c>
      <c r="P84" s="902" t="s">
        <v>316</v>
      </c>
      <c r="Q84" s="383"/>
      <c r="R84" s="381"/>
      <c r="S84" s="203"/>
      <c r="T84" s="258">
        <f>S84/F84</f>
        <v>0</v>
      </c>
      <c r="U84" s="383"/>
      <c r="V84" s="381"/>
      <c r="W84" s="381"/>
    </row>
    <row r="85" spans="1:23" ht="70.5" customHeight="1">
      <c r="A85" s="728"/>
      <c r="B85" s="730"/>
      <c r="C85" s="609"/>
      <c r="D85" s="759"/>
      <c r="E85" s="160" t="s">
        <v>113</v>
      </c>
      <c r="F85" s="203">
        <v>50</v>
      </c>
      <c r="G85" s="734"/>
      <c r="H85" s="174" t="s">
        <v>202</v>
      </c>
      <c r="I85" s="241">
        <v>0.1</v>
      </c>
      <c r="J85" s="532"/>
      <c r="K85" s="810"/>
      <c r="L85" s="609"/>
      <c r="M85" s="812"/>
      <c r="N85" s="203">
        <v>50</v>
      </c>
      <c r="O85" s="257">
        <f>N85/F85</f>
        <v>1</v>
      </c>
      <c r="P85" s="903"/>
      <c r="Q85" s="383"/>
      <c r="R85" s="381"/>
      <c r="S85" s="203"/>
      <c r="T85" s="257">
        <f>S85/F85</f>
        <v>0</v>
      </c>
      <c r="U85" s="383"/>
      <c r="V85" s="408"/>
      <c r="W85" s="381"/>
    </row>
    <row r="86" spans="1:23" ht="75" customHeight="1">
      <c r="A86" s="728"/>
      <c r="B86" s="730"/>
      <c r="C86" s="609"/>
      <c r="D86" s="767" t="s">
        <v>173</v>
      </c>
      <c r="E86" s="159" t="s">
        <v>129</v>
      </c>
      <c r="F86" s="318">
        <v>61</v>
      </c>
      <c r="G86" s="506" t="s">
        <v>174</v>
      </c>
      <c r="H86" s="506" t="s">
        <v>203</v>
      </c>
      <c r="I86" s="241">
        <v>0.15</v>
      </c>
      <c r="J86" s="532"/>
      <c r="K86" s="810"/>
      <c r="L86" s="609"/>
      <c r="M86" s="812"/>
      <c r="N86" s="203">
        <v>61</v>
      </c>
      <c r="O86" s="258">
        <f>N86/F86</f>
        <v>1</v>
      </c>
      <c r="P86" s="904" t="s">
        <v>317</v>
      </c>
      <c r="Q86" s="559"/>
      <c r="R86" s="383"/>
      <c r="S86" s="203"/>
      <c r="T86" s="258">
        <f>S86/F86</f>
        <v>0</v>
      </c>
      <c r="U86" s="270"/>
      <c r="V86" s="559"/>
      <c r="W86" s="383"/>
    </row>
    <row r="87" spans="1:23" ht="75" customHeight="1">
      <c r="A87" s="728"/>
      <c r="B87" s="730"/>
      <c r="C87" s="609"/>
      <c r="D87" s="767"/>
      <c r="E87" s="160" t="s">
        <v>113</v>
      </c>
      <c r="F87" s="203">
        <v>17</v>
      </c>
      <c r="G87" s="506"/>
      <c r="H87" s="506"/>
      <c r="I87" s="241">
        <v>0.1</v>
      </c>
      <c r="J87" s="532"/>
      <c r="K87" s="810"/>
      <c r="L87" s="609"/>
      <c r="M87" s="812"/>
      <c r="N87" s="203">
        <v>17</v>
      </c>
      <c r="O87" s="257">
        <f>N87/F87</f>
        <v>1</v>
      </c>
      <c r="P87" s="905"/>
      <c r="Q87" s="559"/>
      <c r="R87" s="383"/>
      <c r="S87" s="203"/>
      <c r="T87" s="257">
        <f>S87/F87</f>
        <v>0</v>
      </c>
      <c r="U87" s="271"/>
      <c r="V87" s="559"/>
      <c r="W87" s="383"/>
    </row>
    <row r="88" spans="1:23" ht="75" customHeight="1">
      <c r="A88" s="728"/>
      <c r="B88" s="730"/>
      <c r="C88" s="609"/>
      <c r="D88" s="749" t="s">
        <v>175</v>
      </c>
      <c r="E88" s="159" t="s">
        <v>129</v>
      </c>
      <c r="F88" s="677">
        <v>1</v>
      </c>
      <c r="G88" s="609" t="s">
        <v>176</v>
      </c>
      <c r="H88" s="609" t="s">
        <v>204</v>
      </c>
      <c r="I88" s="735">
        <v>0.05</v>
      </c>
      <c r="J88" s="748"/>
      <c r="K88" s="303"/>
      <c r="L88" s="609"/>
      <c r="M88" s="812"/>
      <c r="N88" s="675">
        <v>1</v>
      </c>
      <c r="O88" s="760">
        <f>N88/F88</f>
        <v>1</v>
      </c>
      <c r="P88" s="906" t="s">
        <v>318</v>
      </c>
      <c r="Q88" s="268"/>
      <c r="R88" s="408"/>
      <c r="S88" s="677"/>
      <c r="T88" s="760">
        <f>S88/F88</f>
        <v>0</v>
      </c>
      <c r="U88" s="559"/>
      <c r="V88" s="268"/>
      <c r="W88" s="408"/>
    </row>
    <row r="89" spans="1:23" ht="75" customHeight="1">
      <c r="A89" s="728"/>
      <c r="B89" s="730"/>
      <c r="C89" s="609"/>
      <c r="D89" s="749"/>
      <c r="E89" s="160" t="s">
        <v>113</v>
      </c>
      <c r="F89" s="677"/>
      <c r="G89" s="609"/>
      <c r="H89" s="609"/>
      <c r="I89" s="736"/>
      <c r="J89" s="748"/>
      <c r="K89" s="303"/>
      <c r="L89" s="609"/>
      <c r="M89" s="812"/>
      <c r="N89" s="676"/>
      <c r="O89" s="761"/>
      <c r="P89" s="907"/>
      <c r="Q89" s="268"/>
      <c r="R89" s="408"/>
      <c r="S89" s="677"/>
      <c r="T89" s="761"/>
      <c r="U89" s="559"/>
      <c r="V89" s="268"/>
      <c r="W89" s="408"/>
    </row>
    <row r="90" spans="1:23" ht="75" customHeight="1">
      <c r="A90" s="728"/>
      <c r="B90" s="731"/>
      <c r="C90" s="757" t="s">
        <v>243</v>
      </c>
      <c r="D90" s="609" t="s">
        <v>250</v>
      </c>
      <c r="E90" s="163" t="s">
        <v>129</v>
      </c>
      <c r="F90" s="203">
        <v>7</v>
      </c>
      <c r="G90" s="609" t="s">
        <v>246</v>
      </c>
      <c r="H90" s="750" t="s">
        <v>249</v>
      </c>
      <c r="I90" s="241">
        <v>0.05</v>
      </c>
      <c r="J90" s="748"/>
      <c r="K90" s="303"/>
      <c r="L90" s="609"/>
      <c r="M90" s="812"/>
      <c r="N90" s="203">
        <v>7</v>
      </c>
      <c r="O90" s="258">
        <f t="shared" ref="O90:O95" si="2">N90/F90</f>
        <v>1</v>
      </c>
      <c r="P90" s="901" t="s">
        <v>313</v>
      </c>
      <c r="Q90" s="268"/>
      <c r="R90" s="408"/>
      <c r="S90" s="203"/>
      <c r="T90" s="258">
        <f t="shared" ref="T90:T95" si="3">S90/F90</f>
        <v>0</v>
      </c>
      <c r="U90" s="559"/>
      <c r="V90" s="268"/>
      <c r="W90" s="408"/>
    </row>
    <row r="91" spans="1:23" ht="75" customHeight="1">
      <c r="A91" s="728"/>
      <c r="B91" s="731"/>
      <c r="C91" s="532"/>
      <c r="D91" s="609"/>
      <c r="E91" s="160" t="s">
        <v>113</v>
      </c>
      <c r="F91" s="203">
        <v>6</v>
      </c>
      <c r="G91" s="609"/>
      <c r="H91" s="751"/>
      <c r="I91" s="241">
        <v>0.05</v>
      </c>
      <c r="J91" s="748"/>
      <c r="K91" s="303"/>
      <c r="L91" s="609"/>
      <c r="M91" s="812"/>
      <c r="N91" s="203">
        <v>6</v>
      </c>
      <c r="O91" s="257">
        <f t="shared" si="2"/>
        <v>1</v>
      </c>
      <c r="P91" s="901"/>
      <c r="Q91" s="268"/>
      <c r="R91" s="408"/>
      <c r="S91" s="203"/>
      <c r="T91" s="257">
        <f t="shared" si="3"/>
        <v>0</v>
      </c>
      <c r="U91" s="559"/>
      <c r="V91" s="268"/>
      <c r="W91" s="408"/>
    </row>
    <row r="92" spans="1:23" ht="75" customHeight="1">
      <c r="A92" s="728"/>
      <c r="B92" s="731"/>
      <c r="C92" s="532"/>
      <c r="D92" s="609" t="s">
        <v>251</v>
      </c>
      <c r="E92" s="163" t="s">
        <v>129</v>
      </c>
      <c r="F92" s="203">
        <v>7</v>
      </c>
      <c r="G92" s="609" t="s">
        <v>247</v>
      </c>
      <c r="H92" s="750" t="s">
        <v>244</v>
      </c>
      <c r="I92" s="241">
        <v>0.05</v>
      </c>
      <c r="J92" s="748"/>
      <c r="K92" s="303"/>
      <c r="L92" s="609" t="s">
        <v>296</v>
      </c>
      <c r="M92" s="812"/>
      <c r="N92" s="203">
        <v>7</v>
      </c>
      <c r="O92" s="258">
        <f t="shared" si="2"/>
        <v>1</v>
      </c>
      <c r="P92" s="901"/>
      <c r="Q92" s="268"/>
      <c r="R92" s="408"/>
      <c r="S92" s="203"/>
      <c r="T92" s="258">
        <f t="shared" si="3"/>
        <v>0</v>
      </c>
      <c r="U92" s="559"/>
      <c r="V92" s="268"/>
      <c r="W92" s="408"/>
    </row>
    <row r="93" spans="1:23" ht="75" customHeight="1">
      <c r="A93" s="728"/>
      <c r="B93" s="731"/>
      <c r="C93" s="532"/>
      <c r="D93" s="609"/>
      <c r="E93" s="160" t="s">
        <v>113</v>
      </c>
      <c r="F93" s="203">
        <v>6</v>
      </c>
      <c r="G93" s="609"/>
      <c r="H93" s="751"/>
      <c r="I93" s="241">
        <v>0.05</v>
      </c>
      <c r="J93" s="748"/>
      <c r="K93" s="303"/>
      <c r="L93" s="609"/>
      <c r="M93" s="812"/>
      <c r="N93" s="203">
        <v>6</v>
      </c>
      <c r="O93" s="257">
        <f t="shared" si="2"/>
        <v>1</v>
      </c>
      <c r="P93" s="901"/>
      <c r="Q93" s="268"/>
      <c r="R93" s="408"/>
      <c r="S93" s="203"/>
      <c r="T93" s="257">
        <f t="shared" si="3"/>
        <v>0</v>
      </c>
      <c r="U93" s="559"/>
      <c r="V93" s="268"/>
      <c r="W93" s="408"/>
    </row>
    <row r="94" spans="1:23" ht="75" customHeight="1">
      <c r="A94" s="728"/>
      <c r="B94" s="731"/>
      <c r="C94" s="533"/>
      <c r="D94" s="752" t="s">
        <v>252</v>
      </c>
      <c r="E94" s="163" t="s">
        <v>129</v>
      </c>
      <c r="F94" s="203">
        <v>7</v>
      </c>
      <c r="G94" s="609" t="s">
        <v>248</v>
      </c>
      <c r="H94" s="750" t="s">
        <v>245</v>
      </c>
      <c r="I94" s="241">
        <v>0.05</v>
      </c>
      <c r="J94" s="748"/>
      <c r="K94" s="303"/>
      <c r="L94" s="609"/>
      <c r="M94" s="812"/>
      <c r="N94" s="203">
        <v>7</v>
      </c>
      <c r="O94" s="258">
        <f t="shared" si="2"/>
        <v>1</v>
      </c>
      <c r="P94" s="901"/>
      <c r="Q94" s="268"/>
      <c r="R94" s="408"/>
      <c r="S94" s="203"/>
      <c r="T94" s="258">
        <f t="shared" si="3"/>
        <v>0</v>
      </c>
      <c r="U94" s="559"/>
      <c r="V94" s="268"/>
      <c r="W94" s="408"/>
    </row>
    <row r="95" spans="1:23" ht="58.5" customHeight="1">
      <c r="A95" s="728"/>
      <c r="B95" s="731"/>
      <c r="C95" s="642"/>
      <c r="D95" s="753"/>
      <c r="E95" s="160" t="s">
        <v>113</v>
      </c>
      <c r="F95" s="203">
        <v>6</v>
      </c>
      <c r="G95" s="609"/>
      <c r="H95" s="751"/>
      <c r="I95" s="241">
        <v>0.05</v>
      </c>
      <c r="J95" s="662"/>
      <c r="K95" s="304"/>
      <c r="L95" s="609"/>
      <c r="M95" s="813"/>
      <c r="N95" s="203">
        <v>6</v>
      </c>
      <c r="O95" s="257">
        <f t="shared" si="2"/>
        <v>1</v>
      </c>
      <c r="P95" s="869"/>
      <c r="Q95" s="269"/>
      <c r="R95" s="379"/>
      <c r="S95" s="222"/>
      <c r="T95" s="279">
        <f t="shared" si="3"/>
        <v>0</v>
      </c>
      <c r="U95" s="908"/>
      <c r="V95" s="153"/>
      <c r="W95" s="408"/>
    </row>
    <row r="96" spans="1:23" ht="58.5" customHeight="1">
      <c r="A96" s="181"/>
      <c r="B96" s="178"/>
      <c r="C96" s="586"/>
      <c r="D96" s="587"/>
      <c r="E96" s="587"/>
      <c r="F96" s="587"/>
      <c r="G96" s="587"/>
      <c r="H96" s="588"/>
      <c r="I96" s="184">
        <f>SUM(I82:I95)</f>
        <v>1.0000000000000002</v>
      </c>
      <c r="J96" s="589"/>
      <c r="K96" s="589"/>
      <c r="L96" s="589"/>
      <c r="M96" s="589"/>
      <c r="N96" s="747"/>
      <c r="O96" s="267">
        <f>AVERAGE(O82:O95)</f>
        <v>0.97222222222222221</v>
      </c>
      <c r="P96" s="213"/>
      <c r="Q96" s="177"/>
      <c r="R96" s="214"/>
      <c r="S96" s="280"/>
      <c r="T96" s="267">
        <f>AVERAGE(T82:T95)</f>
        <v>0</v>
      </c>
      <c r="U96" s="281"/>
      <c r="V96" s="281"/>
      <c r="W96" s="282"/>
    </row>
    <row r="97" spans="1:23" ht="56.25" customHeight="1">
      <c r="A97" s="737"/>
      <c r="B97" s="738"/>
      <c r="C97" s="738"/>
      <c r="D97" s="738"/>
      <c r="E97" s="738"/>
      <c r="F97" s="738"/>
      <c r="G97" s="738"/>
      <c r="H97" s="738"/>
      <c r="I97" s="739"/>
      <c r="J97" s="754" t="s">
        <v>32</v>
      </c>
      <c r="K97" s="755"/>
      <c r="L97" s="756"/>
      <c r="M97" s="255">
        <v>0.3</v>
      </c>
      <c r="N97" s="71"/>
      <c r="O97" s="259">
        <f>(AVERAGE(O82:O95))*M97</f>
        <v>0.29166666666666663</v>
      </c>
      <c r="P97" s="596"/>
      <c r="Q97" s="597"/>
      <c r="R97" s="597"/>
      <c r="S97" s="283"/>
      <c r="T97" s="293">
        <f>(AVERAGE(T82:T95))*R97</f>
        <v>0</v>
      </c>
      <c r="U97" s="284"/>
      <c r="V97" s="284"/>
      <c r="W97" s="285"/>
    </row>
    <row r="98" spans="1:23" ht="56.25" customHeight="1" thickBot="1">
      <c r="A98" s="768" t="s">
        <v>33</v>
      </c>
      <c r="B98" s="769"/>
      <c r="C98" s="769"/>
      <c r="D98" s="769"/>
      <c r="E98" s="769"/>
      <c r="F98" s="770"/>
      <c r="G98" s="55">
        <f>((N82+N84+N86+N88+N90+N92+N94)/(F82+F84+F86+F88+F90+F92+F94))</f>
        <v>0.7191011235955056</v>
      </c>
      <c r="H98" s="461" t="s">
        <v>34</v>
      </c>
      <c r="I98" s="376"/>
      <c r="J98" s="376"/>
      <c r="K98" s="376"/>
      <c r="L98" s="462"/>
      <c r="M98" s="55">
        <f>((N85+N87+N91+N93+N95)/(F85+F87+F91+F93+F95))</f>
        <v>1</v>
      </c>
      <c r="N98" s="771"/>
      <c r="O98" s="464"/>
      <c r="P98" s="376"/>
      <c r="Q98" s="376"/>
      <c r="R98" s="377"/>
      <c r="S98" s="898"/>
      <c r="T98" s="898"/>
      <c r="U98" s="898"/>
      <c r="V98" s="898"/>
      <c r="W98" s="898"/>
    </row>
    <row r="99" spans="1:23" ht="36" customHeight="1" thickBot="1">
      <c r="A99" s="726" t="s">
        <v>35</v>
      </c>
      <c r="B99" s="726"/>
      <c r="C99" s="726"/>
      <c r="D99" s="726"/>
      <c r="E99" s="726"/>
      <c r="F99" s="726"/>
      <c r="G99" s="726"/>
      <c r="H99" s="726"/>
      <c r="I99" s="726"/>
      <c r="J99" s="726"/>
      <c r="K99" s="726"/>
      <c r="L99" s="726"/>
      <c r="M99" s="726"/>
      <c r="N99" s="727"/>
      <c r="O99" s="261">
        <f>O97</f>
        <v>0.29166666666666663</v>
      </c>
      <c r="P99" s="772"/>
      <c r="Q99" s="376"/>
      <c r="R99" s="832"/>
      <c r="S99" s="280"/>
      <c r="T99" s="261">
        <f>T97</f>
        <v>0</v>
      </c>
      <c r="U99" s="892"/>
      <c r="V99" s="893"/>
      <c r="W99" s="894"/>
    </row>
    <row r="100" spans="1:23" ht="60" customHeight="1">
      <c r="A100" s="799" t="s">
        <v>219</v>
      </c>
      <c r="B100" s="773">
        <v>0.15</v>
      </c>
      <c r="C100" s="776" t="s">
        <v>148</v>
      </c>
      <c r="D100" s="778" t="s">
        <v>147</v>
      </c>
      <c r="E100" s="159" t="s">
        <v>129</v>
      </c>
      <c r="F100" s="319">
        <v>10</v>
      </c>
      <c r="G100" s="506" t="s">
        <v>146</v>
      </c>
      <c r="H100" s="260" t="s">
        <v>165</v>
      </c>
      <c r="I100" s="241">
        <v>0.15</v>
      </c>
      <c r="J100" s="783" t="s">
        <v>218</v>
      </c>
      <c r="K100" s="784"/>
      <c r="L100" s="833" t="s">
        <v>296</v>
      </c>
      <c r="M100" s="666" t="s">
        <v>21</v>
      </c>
      <c r="N100" s="172">
        <v>10</v>
      </c>
      <c r="O100" s="262">
        <f>N100/F100</f>
        <v>1</v>
      </c>
      <c r="P100" s="654" t="s">
        <v>314</v>
      </c>
      <c r="Q100" s="604"/>
      <c r="R100" s="604"/>
      <c r="S100" s="172"/>
      <c r="T100" s="262">
        <f>S100/F100</f>
        <v>0</v>
      </c>
      <c r="U100" s="654"/>
      <c r="V100" s="604"/>
      <c r="W100" s="604"/>
    </row>
    <row r="101" spans="1:23" ht="91.5" customHeight="1">
      <c r="A101" s="800"/>
      <c r="B101" s="774"/>
      <c r="C101" s="777"/>
      <c r="D101" s="778"/>
      <c r="E101" s="160" t="s">
        <v>113</v>
      </c>
      <c r="F101" s="319">
        <v>6</v>
      </c>
      <c r="G101" s="506"/>
      <c r="H101" s="260" t="s">
        <v>166</v>
      </c>
      <c r="I101" s="241">
        <v>0.1</v>
      </c>
      <c r="J101" s="531"/>
      <c r="K101" s="784"/>
      <c r="L101" s="834"/>
      <c r="M101" s="532"/>
      <c r="N101" s="172">
        <v>6</v>
      </c>
      <c r="O101" s="202">
        <f>N101/F101</f>
        <v>1</v>
      </c>
      <c r="P101" s="655"/>
      <c r="Q101" s="605"/>
      <c r="R101" s="605"/>
      <c r="S101" s="172"/>
      <c r="T101" s="202">
        <f>S101/F101</f>
        <v>0</v>
      </c>
      <c r="U101" s="655"/>
      <c r="V101" s="605"/>
      <c r="W101" s="605"/>
    </row>
    <row r="102" spans="1:23" ht="60" customHeight="1">
      <c r="A102" s="800"/>
      <c r="B102" s="775"/>
      <c r="C102" s="793" t="s">
        <v>211</v>
      </c>
      <c r="D102" s="794" t="s">
        <v>206</v>
      </c>
      <c r="E102" s="159" t="s">
        <v>129</v>
      </c>
      <c r="F102" s="173">
        <v>16</v>
      </c>
      <c r="G102" s="705" t="s">
        <v>205</v>
      </c>
      <c r="H102" s="797" t="s">
        <v>217</v>
      </c>
      <c r="I102" s="241">
        <v>0.6</v>
      </c>
      <c r="J102" s="533"/>
      <c r="K102" s="264"/>
      <c r="L102" s="834"/>
      <c r="M102" s="532"/>
      <c r="N102" s="172">
        <f>'PAM  AVANCE 2024 -1'!N100</f>
        <v>0</v>
      </c>
      <c r="O102" s="248">
        <f>N102/F102</f>
        <v>0</v>
      </c>
      <c r="P102" s="655"/>
      <c r="Q102" s="605"/>
      <c r="R102" s="605"/>
      <c r="S102" s="173"/>
      <c r="T102" s="263">
        <f>S102/F102</f>
        <v>0</v>
      </c>
      <c r="U102" s="605"/>
      <c r="V102" s="605"/>
      <c r="W102" s="605"/>
    </row>
    <row r="103" spans="1:23" ht="66.75" customHeight="1">
      <c r="A103" s="801"/>
      <c r="B103" s="383"/>
      <c r="C103" s="391"/>
      <c r="D103" s="795"/>
      <c r="E103" s="160" t="s">
        <v>113</v>
      </c>
      <c r="F103" s="173">
        <v>5</v>
      </c>
      <c r="G103" s="796"/>
      <c r="H103" s="798"/>
      <c r="I103" s="241">
        <v>0.15</v>
      </c>
      <c r="J103" s="662"/>
      <c r="K103" s="265"/>
      <c r="L103" s="835"/>
      <c r="M103" s="785"/>
      <c r="N103" s="172">
        <f>'PAM  AVANCE 2024 -1'!N101</f>
        <v>0</v>
      </c>
      <c r="O103" s="202">
        <f>N103/F103</f>
        <v>0</v>
      </c>
      <c r="P103" s="495"/>
      <c r="Q103" s="379"/>
      <c r="R103" s="379"/>
      <c r="S103" s="173"/>
      <c r="T103" s="202">
        <f>S103/F103</f>
        <v>0</v>
      </c>
      <c r="U103" s="495"/>
      <c r="V103" s="379"/>
      <c r="W103" s="379"/>
    </row>
    <row r="104" spans="1:23" ht="38.25" customHeight="1">
      <c r="A104" s="779"/>
      <c r="B104" s="145"/>
      <c r="C104" s="586"/>
      <c r="D104" s="587"/>
      <c r="E104" s="587"/>
      <c r="F104" s="587"/>
      <c r="G104" s="587"/>
      <c r="H104" s="588"/>
      <c r="I104" s="184">
        <f>SUM(I100:I103)</f>
        <v>1</v>
      </c>
      <c r="J104" s="754" t="s">
        <v>37</v>
      </c>
      <c r="K104" s="755"/>
      <c r="L104" s="756"/>
      <c r="M104" s="201">
        <v>0.15</v>
      </c>
      <c r="N104" s="71"/>
      <c r="O104" s="234">
        <f>(AVERAGE(O100:O103))*M104</f>
        <v>7.4999999999999997E-2</v>
      </c>
      <c r="P104" s="782"/>
      <c r="Q104" s="376"/>
      <c r="R104" s="377"/>
      <c r="S104" s="71"/>
      <c r="T104" s="234">
        <f>(AVERAGE(T100:T103))*R104</f>
        <v>0</v>
      </c>
      <c r="U104" s="782"/>
      <c r="V104" s="376"/>
      <c r="W104" s="377"/>
    </row>
    <row r="105" spans="1:23" ht="48.75" customHeight="1" thickBot="1">
      <c r="A105" s="780"/>
      <c r="B105" s="461" t="s">
        <v>38</v>
      </c>
      <c r="C105" s="376"/>
      <c r="D105" s="376"/>
      <c r="E105" s="376"/>
      <c r="F105" s="462"/>
      <c r="G105" s="55">
        <v>1</v>
      </c>
      <c r="H105" s="461" t="s">
        <v>39</v>
      </c>
      <c r="I105" s="376"/>
      <c r="J105" s="376"/>
      <c r="K105" s="376"/>
      <c r="L105" s="462"/>
      <c r="M105" s="55">
        <f>((N103)/(F103))</f>
        <v>0</v>
      </c>
      <c r="N105" s="771"/>
      <c r="O105" s="464"/>
      <c r="P105" s="376"/>
      <c r="Q105" s="376"/>
      <c r="R105" s="377"/>
      <c r="S105" s="898"/>
      <c r="T105" s="898"/>
      <c r="U105" s="898"/>
      <c r="V105" s="898"/>
      <c r="W105" s="898"/>
    </row>
    <row r="106" spans="1:23" ht="57" customHeight="1" thickBot="1">
      <c r="A106" s="780"/>
      <c r="B106" s="786" t="s">
        <v>236</v>
      </c>
      <c r="C106" s="473"/>
      <c r="D106" s="473"/>
      <c r="E106" s="473"/>
      <c r="F106" s="473"/>
      <c r="G106" s="473"/>
      <c r="H106" s="473"/>
      <c r="I106" s="473"/>
      <c r="J106" s="473"/>
      <c r="K106" s="473"/>
      <c r="L106" s="473"/>
      <c r="M106" s="473"/>
      <c r="N106" s="473"/>
      <c r="O106" s="261">
        <f>O104</f>
        <v>7.4999999999999997E-2</v>
      </c>
      <c r="P106" s="772"/>
      <c r="Q106" s="376"/>
      <c r="R106" s="832"/>
      <c r="S106" s="278"/>
      <c r="T106" s="261">
        <f>T104</f>
        <v>0</v>
      </c>
      <c r="U106" s="895"/>
      <c r="V106" s="896"/>
      <c r="W106" s="897"/>
    </row>
    <row r="107" spans="1:23" ht="15.75" customHeight="1">
      <c r="A107" s="780"/>
      <c r="B107" s="148"/>
      <c r="C107" s="148"/>
      <c r="D107" s="148"/>
      <c r="E107" s="148"/>
      <c r="F107" s="148"/>
      <c r="G107" s="148"/>
      <c r="H107" s="148"/>
      <c r="I107" s="148"/>
      <c r="J107" s="149"/>
      <c r="K107" s="787" t="s">
        <v>41</v>
      </c>
      <c r="L107" s="788"/>
      <c r="M107" s="788"/>
      <c r="N107" s="789"/>
      <c r="O107" s="790">
        <f>O81+O99+O106</f>
        <v>0.53908475877192974</v>
      </c>
      <c r="P107" s="792"/>
      <c r="Q107" s="788"/>
      <c r="R107" s="464"/>
      <c r="S107" s="891"/>
      <c r="T107" s="889">
        <f>T81+T99+T106</f>
        <v>0</v>
      </c>
      <c r="U107" s="891"/>
      <c r="V107" s="891"/>
      <c r="W107" s="891"/>
    </row>
    <row r="108" spans="1:23" ht="22.5" customHeight="1">
      <c r="A108" s="781"/>
      <c r="B108" s="147"/>
      <c r="C108" s="147"/>
      <c r="D108" s="147"/>
      <c r="E108" s="147"/>
      <c r="F108" s="147"/>
      <c r="G108" s="147"/>
      <c r="H108" s="147"/>
      <c r="I108" s="147"/>
      <c r="J108" s="146"/>
      <c r="K108" s="396"/>
      <c r="L108" s="404"/>
      <c r="M108" s="404"/>
      <c r="N108" s="393"/>
      <c r="O108" s="791"/>
      <c r="P108" s="396"/>
      <c r="Q108" s="404"/>
      <c r="R108" s="494"/>
      <c r="S108" s="891"/>
      <c r="T108" s="890"/>
      <c r="U108" s="891"/>
      <c r="V108" s="891"/>
      <c r="W108" s="891"/>
    </row>
    <row r="109" spans="1:23" ht="15.75" customHeight="1">
      <c r="A109" s="152"/>
      <c r="K109" s="1"/>
    </row>
    <row r="110" spans="1:23" ht="15.75" customHeight="1">
      <c r="A110" s="152"/>
      <c r="K110" s="1"/>
    </row>
    <row r="111" spans="1:23" ht="15.75" customHeight="1">
      <c r="A111" s="152"/>
      <c r="G111" s="67" t="s">
        <v>73</v>
      </c>
      <c r="H111" s="67" t="s">
        <v>136</v>
      </c>
      <c r="K111" s="1"/>
    </row>
    <row r="112" spans="1:23" ht="15.75" customHeight="1">
      <c r="A112" s="152"/>
      <c r="G112" s="67" t="s">
        <v>210</v>
      </c>
      <c r="K112" s="1"/>
    </row>
    <row r="113" spans="1:11" ht="15.75" customHeight="1">
      <c r="A113" s="152"/>
      <c r="G113" s="67" t="s">
        <v>238</v>
      </c>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A124" s="152"/>
      <c r="K124" s="1"/>
    </row>
    <row r="125" spans="1:11" ht="15.75" customHeight="1">
      <c r="A125" s="152"/>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row r="1035" spans="11:11" ht="15.75" customHeight="1">
      <c r="K1035" s="1"/>
    </row>
    <row r="1036" spans="11:11" ht="15.75" customHeight="1">
      <c r="K1036" s="1"/>
    </row>
  </sheetData>
  <sheetProtection password="EB7F" sheet="1" objects="1" scenarios="1"/>
  <mergeCells count="392">
    <mergeCell ref="V76:V77"/>
    <mergeCell ref="W82:W95"/>
    <mergeCell ref="V86:V87"/>
    <mergeCell ref="S88:S89"/>
    <mergeCell ref="T88:T89"/>
    <mergeCell ref="U88:U95"/>
    <mergeCell ref="U79:W79"/>
    <mergeCell ref="S80:W80"/>
    <mergeCell ref="S82:S83"/>
    <mergeCell ref="T82:T83"/>
    <mergeCell ref="U82:U85"/>
    <mergeCell ref="V82:V85"/>
    <mergeCell ref="S72:S73"/>
    <mergeCell ref="U72:U75"/>
    <mergeCell ref="P90:P95"/>
    <mergeCell ref="P84:P85"/>
    <mergeCell ref="P86:P87"/>
    <mergeCell ref="P88:P89"/>
    <mergeCell ref="S74:S75"/>
    <mergeCell ref="U76:U77"/>
    <mergeCell ref="P79:R79"/>
    <mergeCell ref="P57:P63"/>
    <mergeCell ref="N57:N58"/>
    <mergeCell ref="C55:C63"/>
    <mergeCell ref="J55:J63"/>
    <mergeCell ref="T107:T108"/>
    <mergeCell ref="S107:S108"/>
    <mergeCell ref="U99:W99"/>
    <mergeCell ref="U106:W106"/>
    <mergeCell ref="U107:W108"/>
    <mergeCell ref="S98:W98"/>
    <mergeCell ref="U100:U103"/>
    <mergeCell ref="V100:V103"/>
    <mergeCell ref="W100:W103"/>
    <mergeCell ref="U104:W104"/>
    <mergeCell ref="S105:W105"/>
    <mergeCell ref="L72:L77"/>
    <mergeCell ref="L92:L95"/>
    <mergeCell ref="L84:L91"/>
    <mergeCell ref="U65:W65"/>
    <mergeCell ref="U71:W71"/>
    <mergeCell ref="T72:T73"/>
    <mergeCell ref="V72:V75"/>
    <mergeCell ref="W72:W77"/>
    <mergeCell ref="T74:T75"/>
    <mergeCell ref="W45:W52"/>
    <mergeCell ref="T49:T52"/>
    <mergeCell ref="U54:W54"/>
    <mergeCell ref="U45:U52"/>
    <mergeCell ref="V45:V52"/>
    <mergeCell ref="P28:P29"/>
    <mergeCell ref="V32:V44"/>
    <mergeCell ref="E59:E61"/>
    <mergeCell ref="S37:S40"/>
    <mergeCell ref="S41:S44"/>
    <mergeCell ref="T59:T63"/>
    <mergeCell ref="I49:I52"/>
    <mergeCell ref="L32:L52"/>
    <mergeCell ref="M35:M36"/>
    <mergeCell ref="M37:M44"/>
    <mergeCell ref="O32:O33"/>
    <mergeCell ref="O37:O40"/>
    <mergeCell ref="O41:O44"/>
    <mergeCell ref="O45:O48"/>
    <mergeCell ref="O49:O52"/>
    <mergeCell ref="T45:T48"/>
    <mergeCell ref="S45:S48"/>
    <mergeCell ref="S49:S52"/>
    <mergeCell ref="F32:F33"/>
    <mergeCell ref="S19:S20"/>
    <mergeCell ref="T19:T20"/>
    <mergeCell ref="S26:S27"/>
    <mergeCell ref="T26:T27"/>
    <mergeCell ref="S28:S29"/>
    <mergeCell ref="T28:T29"/>
    <mergeCell ref="U31:W31"/>
    <mergeCell ref="T32:T33"/>
    <mergeCell ref="W32:W44"/>
    <mergeCell ref="T37:T40"/>
    <mergeCell ref="T41:T44"/>
    <mergeCell ref="S32:S33"/>
    <mergeCell ref="U32:U34"/>
    <mergeCell ref="U35:U36"/>
    <mergeCell ref="U37:U44"/>
    <mergeCell ref="K19:K21"/>
    <mergeCell ref="M8:M29"/>
    <mergeCell ref="L8:L15"/>
    <mergeCell ref="L17:L21"/>
    <mergeCell ref="L23:L29"/>
    <mergeCell ref="S5:W5"/>
    <mergeCell ref="S6:S7"/>
    <mergeCell ref="T6:T7"/>
    <mergeCell ref="U6:U7"/>
    <mergeCell ref="V6:V7"/>
    <mergeCell ref="W6:W7"/>
    <mergeCell ref="V8:V15"/>
    <mergeCell ref="W8:W15"/>
    <mergeCell ref="Q6:Q7"/>
    <mergeCell ref="R6:R7"/>
    <mergeCell ref="R8:R15"/>
    <mergeCell ref="Q8:Q15"/>
    <mergeCell ref="P8:P15"/>
    <mergeCell ref="P17:P21"/>
    <mergeCell ref="U8:U11"/>
    <mergeCell ref="U12:U15"/>
    <mergeCell ref="P25:P27"/>
    <mergeCell ref="P23:P24"/>
    <mergeCell ref="U17:U21"/>
    <mergeCell ref="A1:B4"/>
    <mergeCell ref="J54:L54"/>
    <mergeCell ref="J45:J52"/>
    <mergeCell ref="P31:R31"/>
    <mergeCell ref="N5:R5"/>
    <mergeCell ref="A5:J5"/>
    <mergeCell ref="A6:A7"/>
    <mergeCell ref="B6:B7"/>
    <mergeCell ref="C6:C7"/>
    <mergeCell ref="D6:F6"/>
    <mergeCell ref="G6:G7"/>
    <mergeCell ref="H6:H7"/>
    <mergeCell ref="J31:L31"/>
    <mergeCell ref="F19:F20"/>
    <mergeCell ref="F28:F29"/>
    <mergeCell ref="N49:N52"/>
    <mergeCell ref="B8:B77"/>
    <mergeCell ref="I72:I73"/>
    <mergeCell ref="C72:C77"/>
    <mergeCell ref="G45:G52"/>
    <mergeCell ref="O59:O63"/>
    <mergeCell ref="M32:M34"/>
    <mergeCell ref="I6:I7"/>
    <mergeCell ref="K6:K7"/>
    <mergeCell ref="P54:R54"/>
    <mergeCell ref="P76:P77"/>
    <mergeCell ref="P45:P52"/>
    <mergeCell ref="R72:R77"/>
    <mergeCell ref="Q45:Q52"/>
    <mergeCell ref="Q32:Q44"/>
    <mergeCell ref="J71:L71"/>
    <mergeCell ref="M45:M52"/>
    <mergeCell ref="J65:L65"/>
    <mergeCell ref="Q72:Q75"/>
    <mergeCell ref="Q76:Q77"/>
    <mergeCell ref="O72:O73"/>
    <mergeCell ref="P71:R71"/>
    <mergeCell ref="R32:R44"/>
    <mergeCell ref="R45:R52"/>
    <mergeCell ref="P65:R65"/>
    <mergeCell ref="P37:P44"/>
    <mergeCell ref="P32:P34"/>
    <mergeCell ref="P35:P36"/>
    <mergeCell ref="P66:P69"/>
    <mergeCell ref="P72:P73"/>
    <mergeCell ref="P74:P75"/>
    <mergeCell ref="O74:O75"/>
    <mergeCell ref="P55:P56"/>
    <mergeCell ref="J8:J15"/>
    <mergeCell ref="J17:J21"/>
    <mergeCell ref="L66:L69"/>
    <mergeCell ref="M66:M69"/>
    <mergeCell ref="J64:N64"/>
    <mergeCell ref="P6:P7"/>
    <mergeCell ref="J6:J7"/>
    <mergeCell ref="L6:L7"/>
    <mergeCell ref="N6:N7"/>
    <mergeCell ref="O6:O7"/>
    <mergeCell ref="M6:M7"/>
    <mergeCell ref="K8:K9"/>
    <mergeCell ref="K10:K11"/>
    <mergeCell ref="O26:O27"/>
    <mergeCell ref="O28:O29"/>
    <mergeCell ref="O19:O20"/>
    <mergeCell ref="N26:N27"/>
    <mergeCell ref="N28:N29"/>
    <mergeCell ref="K12:K13"/>
    <mergeCell ref="K14:K15"/>
    <mergeCell ref="K17:K18"/>
    <mergeCell ref="K23:K24"/>
    <mergeCell ref="K25:K27"/>
    <mergeCell ref="N19:N20"/>
    <mergeCell ref="G92:G93"/>
    <mergeCell ref="D72:D73"/>
    <mergeCell ref="D74:D75"/>
    <mergeCell ref="G72:G73"/>
    <mergeCell ref="G74:G75"/>
    <mergeCell ref="M100:M103"/>
    <mergeCell ref="J79:L79"/>
    <mergeCell ref="H80:L80"/>
    <mergeCell ref="K76:K77"/>
    <mergeCell ref="F74:F75"/>
    <mergeCell ref="J97:L97"/>
    <mergeCell ref="G102:G103"/>
    <mergeCell ref="D102:D103"/>
    <mergeCell ref="J100:J103"/>
    <mergeCell ref="H98:L98"/>
    <mergeCell ref="J72:J77"/>
    <mergeCell ref="A81:N81"/>
    <mergeCell ref="N80:R80"/>
    <mergeCell ref="O82:O83"/>
    <mergeCell ref="M72:M77"/>
    <mergeCell ref="H74:H75"/>
    <mergeCell ref="G86:G87"/>
    <mergeCell ref="G82:G83"/>
    <mergeCell ref="F88:F89"/>
    <mergeCell ref="P104:R104"/>
    <mergeCell ref="N105:R105"/>
    <mergeCell ref="P106:R106"/>
    <mergeCell ref="P107:R108"/>
    <mergeCell ref="J104:L104"/>
    <mergeCell ref="H105:L105"/>
    <mergeCell ref="K107:N108"/>
    <mergeCell ref="O107:O108"/>
    <mergeCell ref="K82:K83"/>
    <mergeCell ref="L100:L103"/>
    <mergeCell ref="H102:H103"/>
    <mergeCell ref="J84:J95"/>
    <mergeCell ref="H86:H87"/>
    <mergeCell ref="O88:O89"/>
    <mergeCell ref="Q86:Q87"/>
    <mergeCell ref="P100:P103"/>
    <mergeCell ref="N98:R98"/>
    <mergeCell ref="P99:R99"/>
    <mergeCell ref="Q100:Q103"/>
    <mergeCell ref="R100:R103"/>
    <mergeCell ref="Q82:Q85"/>
    <mergeCell ref="R82:R95"/>
    <mergeCell ref="P97:R97"/>
    <mergeCell ref="C8:C15"/>
    <mergeCell ref="H59:H61"/>
    <mergeCell ref="H62:H63"/>
    <mergeCell ref="J66:J69"/>
    <mergeCell ref="J32:J34"/>
    <mergeCell ref="H12:H13"/>
    <mergeCell ref="D45:D52"/>
    <mergeCell ref="C30:H30"/>
    <mergeCell ref="H10:H11"/>
    <mergeCell ref="H14:H15"/>
    <mergeCell ref="G17:G18"/>
    <mergeCell ref="E19:E20"/>
    <mergeCell ref="D19:D21"/>
    <mergeCell ref="J16:L16"/>
    <mergeCell ref="K22:L22"/>
    <mergeCell ref="I19:I20"/>
    <mergeCell ref="D12:D15"/>
    <mergeCell ref="D17:D18"/>
    <mergeCell ref="H23:H24"/>
    <mergeCell ref="J23:J29"/>
    <mergeCell ref="G10:G11"/>
    <mergeCell ref="D10:D11"/>
    <mergeCell ref="G12:G15"/>
    <mergeCell ref="H66:H67"/>
    <mergeCell ref="A104:A108"/>
    <mergeCell ref="A8:A54"/>
    <mergeCell ref="A55:A77"/>
    <mergeCell ref="A80:F80"/>
    <mergeCell ref="C16:H16"/>
    <mergeCell ref="C22:H22"/>
    <mergeCell ref="H8:H9"/>
    <mergeCell ref="C17:C21"/>
    <mergeCell ref="G19:G21"/>
    <mergeCell ref="G23:G24"/>
    <mergeCell ref="G28:G29"/>
    <mergeCell ref="D23:D24"/>
    <mergeCell ref="D28:D29"/>
    <mergeCell ref="C23:C29"/>
    <mergeCell ref="G25:G27"/>
    <mergeCell ref="C66:C69"/>
    <mergeCell ref="C104:H104"/>
    <mergeCell ref="B106:N106"/>
    <mergeCell ref="K100:K101"/>
    <mergeCell ref="K74:K75"/>
    <mergeCell ref="E72:E73"/>
    <mergeCell ref="F72:F73"/>
    <mergeCell ref="G76:G77"/>
    <mergeCell ref="C96:H96"/>
    <mergeCell ref="D66:D67"/>
    <mergeCell ref="D68:D69"/>
    <mergeCell ref="D59:D63"/>
    <mergeCell ref="G35:G36"/>
    <mergeCell ref="G66:G67"/>
    <mergeCell ref="G68:G69"/>
    <mergeCell ref="G37:G44"/>
    <mergeCell ref="H76:H77"/>
    <mergeCell ref="F59:F63"/>
    <mergeCell ref="D35:D36"/>
    <mergeCell ref="D37:D44"/>
    <mergeCell ref="G59:G63"/>
    <mergeCell ref="C53:H53"/>
    <mergeCell ref="C54:I54"/>
    <mergeCell ref="C32:C52"/>
    <mergeCell ref="E37:E40"/>
    <mergeCell ref="F49:F52"/>
    <mergeCell ref="E41:E44"/>
    <mergeCell ref="D32:D34"/>
    <mergeCell ref="E32:E33"/>
    <mergeCell ref="D55:D56"/>
    <mergeCell ref="D57:D58"/>
    <mergeCell ref="C64:H64"/>
    <mergeCell ref="C65:I65"/>
    <mergeCell ref="G88:G89"/>
    <mergeCell ref="I28:I29"/>
    <mergeCell ref="I59:I63"/>
    <mergeCell ref="L55:L63"/>
    <mergeCell ref="M55:M63"/>
    <mergeCell ref="N59:N63"/>
    <mergeCell ref="K32:K44"/>
    <mergeCell ref="J35:J36"/>
    <mergeCell ref="J39:J44"/>
    <mergeCell ref="N32:N33"/>
    <mergeCell ref="N37:N40"/>
    <mergeCell ref="N41:N44"/>
    <mergeCell ref="N45:N48"/>
    <mergeCell ref="J53:N53"/>
    <mergeCell ref="K45:K48"/>
    <mergeCell ref="K49:K52"/>
    <mergeCell ref="G55:G56"/>
    <mergeCell ref="G57:G58"/>
    <mergeCell ref="N72:N73"/>
    <mergeCell ref="J30:N30"/>
    <mergeCell ref="K66:K67"/>
    <mergeCell ref="I26:I27"/>
    <mergeCell ref="I32:I33"/>
    <mergeCell ref="D25:D27"/>
    <mergeCell ref="E26:E27"/>
    <mergeCell ref="F26:F27"/>
    <mergeCell ref="N88:N89"/>
    <mergeCell ref="D76:D77"/>
    <mergeCell ref="F82:F83"/>
    <mergeCell ref="I82:I83"/>
    <mergeCell ref="K84:K85"/>
    <mergeCell ref="K86:K87"/>
    <mergeCell ref="M84:M95"/>
    <mergeCell ref="N82:N83"/>
    <mergeCell ref="C31:I31"/>
    <mergeCell ref="I37:I40"/>
    <mergeCell ref="I41:I44"/>
    <mergeCell ref="I45:I48"/>
    <mergeCell ref="G32:G34"/>
    <mergeCell ref="F37:F40"/>
    <mergeCell ref="F41:F44"/>
    <mergeCell ref="E45:E48"/>
    <mergeCell ref="E49:E52"/>
    <mergeCell ref="F45:F48"/>
    <mergeCell ref="G84:G85"/>
    <mergeCell ref="C102:C103"/>
    <mergeCell ref="C100:C101"/>
    <mergeCell ref="D100:D101"/>
    <mergeCell ref="G100:G101"/>
    <mergeCell ref="A79:I79"/>
    <mergeCell ref="A97:I97"/>
    <mergeCell ref="B82:B95"/>
    <mergeCell ref="A100:A103"/>
    <mergeCell ref="B100:B103"/>
    <mergeCell ref="D88:D89"/>
    <mergeCell ref="H88:H89"/>
    <mergeCell ref="I88:I89"/>
    <mergeCell ref="C84:C89"/>
    <mergeCell ref="C90:C95"/>
    <mergeCell ref="G90:G91"/>
    <mergeCell ref="D84:D85"/>
    <mergeCell ref="D86:D87"/>
    <mergeCell ref="D90:D91"/>
    <mergeCell ref="D92:D93"/>
    <mergeCell ref="D94:D95"/>
    <mergeCell ref="G94:G95"/>
    <mergeCell ref="H90:H91"/>
    <mergeCell ref="H92:H93"/>
    <mergeCell ref="H94:H95"/>
    <mergeCell ref="C1:V1"/>
    <mergeCell ref="C2:V2"/>
    <mergeCell ref="C3:V3"/>
    <mergeCell ref="C4:V4"/>
    <mergeCell ref="B105:F105"/>
    <mergeCell ref="A82:A95"/>
    <mergeCell ref="A98:F98"/>
    <mergeCell ref="A99:N99"/>
    <mergeCell ref="H45:H46"/>
    <mergeCell ref="H47:H48"/>
    <mergeCell ref="H49:H52"/>
    <mergeCell ref="J96:N96"/>
    <mergeCell ref="I74:I75"/>
    <mergeCell ref="C70:H70"/>
    <mergeCell ref="C71:I71"/>
    <mergeCell ref="J70:N70"/>
    <mergeCell ref="C78:H78"/>
    <mergeCell ref="J78:N78"/>
    <mergeCell ref="N74:N75"/>
    <mergeCell ref="L82:L83"/>
    <mergeCell ref="M82:M83"/>
    <mergeCell ref="D82:D83"/>
    <mergeCell ref="J82:J83"/>
    <mergeCell ref="C82:C83"/>
  </mergeCells>
  <dataValidations disablePrompts="1" count="1">
    <dataValidation type="list" allowBlank="1" showInputMessage="1" showErrorMessage="1" prompt=" - " sqref="L5">
      <formula1>$M$5:$M$5</formula1>
    </dataValidation>
  </dataValidations>
  <pageMargins left="0.7" right="0.7" top="0.75" bottom="0.75" header="0" footer="0"/>
  <pageSetup orientation="landscape" r:id="rId1"/>
  <ignoredErrors>
    <ignoredError sqref="O22"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topLeftCell="J64" zoomScale="60" zoomScaleNormal="60" workbookViewId="0">
      <pane ySplit="3210" topLeftCell="A103" activePane="bottomLeft"/>
      <selection activeCell="E49" sqref="C32:O61"/>
      <selection pane="bottomLeft" activeCell="M110" sqref="M110"/>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9.42578125" customWidth="1"/>
    <col min="15" max="15" width="23.7109375" customWidth="1"/>
    <col min="16" max="16" width="65.28515625" customWidth="1"/>
    <col min="17" max="17" width="79.7109375" customWidth="1"/>
    <col min="18" max="18" width="80.85546875" customWidth="1"/>
    <col min="19" max="24" width="10" customWidth="1"/>
  </cols>
  <sheetData>
    <row r="1" spans="1:24" ht="24.75" customHeight="1" thickBot="1">
      <c r="A1" s="487"/>
      <c r="B1" s="403"/>
      <c r="C1" s="488" t="s">
        <v>95</v>
      </c>
      <c r="D1" s="489"/>
      <c r="E1" s="489"/>
      <c r="F1" s="489"/>
      <c r="G1" s="489"/>
      <c r="H1" s="489"/>
      <c r="I1" s="489"/>
      <c r="J1" s="489"/>
      <c r="K1" s="489"/>
      <c r="L1" s="489"/>
      <c r="M1" s="489"/>
      <c r="N1" s="489"/>
      <c r="O1" s="489"/>
      <c r="P1" s="489"/>
      <c r="Q1" s="489"/>
      <c r="R1" s="274" t="s">
        <v>1</v>
      </c>
    </row>
    <row r="2" spans="1:24" ht="22.5" customHeight="1" thickBot="1">
      <c r="A2" s="403"/>
      <c r="B2" s="403"/>
      <c r="C2" s="488" t="s">
        <v>94</v>
      </c>
      <c r="D2" s="489"/>
      <c r="E2" s="489"/>
      <c r="F2" s="489"/>
      <c r="G2" s="489"/>
      <c r="H2" s="489"/>
      <c r="I2" s="489"/>
      <c r="J2" s="489"/>
      <c r="K2" s="489"/>
      <c r="L2" s="489"/>
      <c r="M2" s="489"/>
      <c r="N2" s="489"/>
      <c r="O2" s="489"/>
      <c r="P2" s="489"/>
      <c r="Q2" s="489"/>
      <c r="R2" s="275" t="s">
        <v>92</v>
      </c>
    </row>
    <row r="3" spans="1:24" ht="22.5" customHeight="1" thickBot="1">
      <c r="A3" s="403"/>
      <c r="B3" s="403"/>
      <c r="C3" s="488" t="s">
        <v>96</v>
      </c>
      <c r="D3" s="489"/>
      <c r="E3" s="489"/>
      <c r="F3" s="489"/>
      <c r="G3" s="489"/>
      <c r="H3" s="489"/>
      <c r="I3" s="489"/>
      <c r="J3" s="489"/>
      <c r="K3" s="489"/>
      <c r="L3" s="489"/>
      <c r="M3" s="489"/>
      <c r="N3" s="489"/>
      <c r="O3" s="489"/>
      <c r="P3" s="489"/>
      <c r="Q3" s="489"/>
      <c r="R3" s="275" t="s">
        <v>104</v>
      </c>
    </row>
    <row r="4" spans="1:24" ht="26.25" customHeight="1" thickBot="1">
      <c r="A4" s="403"/>
      <c r="B4" s="403"/>
      <c r="C4" s="488" t="s">
        <v>0</v>
      </c>
      <c r="D4" s="489"/>
      <c r="E4" s="489"/>
      <c r="F4" s="489"/>
      <c r="G4" s="489"/>
      <c r="H4" s="489"/>
      <c r="I4" s="489"/>
      <c r="J4" s="489"/>
      <c r="K4" s="489"/>
      <c r="L4" s="489"/>
      <c r="M4" s="489"/>
      <c r="N4" s="489"/>
      <c r="O4" s="489"/>
      <c r="P4" s="489"/>
      <c r="Q4" s="489"/>
      <c r="R4" s="276" t="s">
        <v>93</v>
      </c>
    </row>
    <row r="5" spans="1:24" ht="31.5" customHeight="1" thickBot="1">
      <c r="A5" s="490" t="s">
        <v>77</v>
      </c>
      <c r="B5" s="491"/>
      <c r="C5" s="492"/>
      <c r="D5" s="492"/>
      <c r="E5" s="492"/>
      <c r="F5" s="492"/>
      <c r="G5" s="492"/>
      <c r="H5" s="492"/>
      <c r="I5" s="492"/>
      <c r="J5" s="492"/>
      <c r="K5" s="123" t="s">
        <v>2</v>
      </c>
      <c r="L5" s="124">
        <v>11322</v>
      </c>
      <c r="M5" s="125">
        <v>11322</v>
      </c>
      <c r="N5" s="493" t="s">
        <v>44</v>
      </c>
      <c r="O5" s="494"/>
      <c r="P5" s="494"/>
      <c r="Q5" s="494"/>
      <c r="R5" s="495"/>
      <c r="S5" s="2"/>
    </row>
    <row r="6" spans="1:24" ht="48" customHeight="1">
      <c r="A6" s="516" t="s">
        <v>3</v>
      </c>
      <c r="B6" s="517" t="s">
        <v>4</v>
      </c>
      <c r="C6" s="517" t="s">
        <v>5</v>
      </c>
      <c r="D6" s="518" t="s">
        <v>45</v>
      </c>
      <c r="E6" s="519"/>
      <c r="F6" s="520"/>
      <c r="G6" s="999" t="s">
        <v>7</v>
      </c>
      <c r="H6" s="998" t="s">
        <v>8</v>
      </c>
      <c r="I6" s="998" t="s">
        <v>9</v>
      </c>
      <c r="J6" s="515" t="s">
        <v>10</v>
      </c>
      <c r="K6" s="515" t="s">
        <v>11</v>
      </c>
      <c r="L6" s="500" t="s">
        <v>12</v>
      </c>
      <c r="M6" s="501" t="s">
        <v>13</v>
      </c>
      <c r="N6" s="496" t="s">
        <v>46</v>
      </c>
      <c r="O6" s="496" t="s">
        <v>47</v>
      </c>
      <c r="P6" s="496" t="s">
        <v>48</v>
      </c>
      <c r="Q6" s="498" t="s">
        <v>49</v>
      </c>
      <c r="R6" s="498" t="s">
        <v>50</v>
      </c>
      <c r="S6" s="3"/>
      <c r="T6" s="3"/>
      <c r="U6" s="3"/>
      <c r="V6" s="3"/>
      <c r="W6" s="3"/>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1"/>
      <c r="T7" s="1"/>
      <c r="U7" s="1"/>
      <c r="V7" s="1"/>
      <c r="W7" s="1"/>
      <c r="X7" s="1"/>
    </row>
    <row r="8" spans="1:24" ht="96.75" customHeight="1">
      <c r="A8" s="502" t="s">
        <v>20</v>
      </c>
      <c r="B8" s="503">
        <v>0.55000000000000004</v>
      </c>
      <c r="C8" s="506" t="s">
        <v>114</v>
      </c>
      <c r="D8" s="156" t="s">
        <v>106</v>
      </c>
      <c r="E8" s="159" t="s">
        <v>112</v>
      </c>
      <c r="F8" s="195">
        <v>125</v>
      </c>
      <c r="G8" s="750" t="s">
        <v>105</v>
      </c>
      <c r="H8" s="750" t="s">
        <v>111</v>
      </c>
      <c r="I8" s="185">
        <v>0.1</v>
      </c>
      <c r="J8" s="510" t="s">
        <v>320</v>
      </c>
      <c r="K8" s="513"/>
      <c r="L8" s="535"/>
      <c r="M8" s="609" t="s">
        <v>226</v>
      </c>
      <c r="N8" s="272">
        <v>408</v>
      </c>
      <c r="O8" s="256">
        <f>N8/F8</f>
        <v>3.2639999999999998</v>
      </c>
      <c r="P8" s="859" t="s">
        <v>330</v>
      </c>
      <c r="Q8" s="541"/>
      <c r="R8" s="543"/>
      <c r="S8" s="1"/>
      <c r="T8" s="1"/>
      <c r="U8" s="1"/>
      <c r="V8" s="1"/>
      <c r="W8" s="1"/>
      <c r="X8" s="1"/>
    </row>
    <row r="9" spans="1:24" ht="24.75" customHeight="1">
      <c r="A9" s="502"/>
      <c r="B9" s="504"/>
      <c r="C9" s="506"/>
      <c r="D9" s="154"/>
      <c r="E9" s="160" t="s">
        <v>113</v>
      </c>
      <c r="F9" s="195">
        <v>25</v>
      </c>
      <c r="G9" s="751"/>
      <c r="H9" s="751"/>
      <c r="I9" s="185">
        <v>0.1</v>
      </c>
      <c r="J9" s="511"/>
      <c r="K9" s="514"/>
      <c r="L9" s="536"/>
      <c r="M9" s="609"/>
      <c r="N9" s="272">
        <v>101</v>
      </c>
      <c r="O9" s="193">
        <f t="shared" ref="O9:O15" si="0">N9/F9</f>
        <v>4.04</v>
      </c>
      <c r="P9" s="860"/>
      <c r="Q9" s="542"/>
      <c r="R9" s="544"/>
      <c r="S9" s="1"/>
      <c r="T9" s="1"/>
      <c r="U9" s="1"/>
      <c r="V9" s="1"/>
      <c r="W9" s="1"/>
      <c r="X9" s="1"/>
    </row>
    <row r="10" spans="1:24" ht="40.5" customHeight="1">
      <c r="A10" s="502"/>
      <c r="B10" s="504"/>
      <c r="C10" s="506"/>
      <c r="D10" s="545" t="s">
        <v>107</v>
      </c>
      <c r="E10" s="159" t="s">
        <v>112</v>
      </c>
      <c r="F10" s="195">
        <v>19000</v>
      </c>
      <c r="G10" s="750" t="s">
        <v>110</v>
      </c>
      <c r="H10" s="508" t="s">
        <v>117</v>
      </c>
      <c r="I10" s="185">
        <v>0.2</v>
      </c>
      <c r="J10" s="511"/>
      <c r="K10" s="513"/>
      <c r="L10" s="535"/>
      <c r="M10" s="609"/>
      <c r="N10" s="272">
        <v>7931</v>
      </c>
      <c r="O10" s="245">
        <f t="shared" si="0"/>
        <v>0.41742105263157897</v>
      </c>
      <c r="P10" s="860"/>
      <c r="Q10" s="542"/>
      <c r="R10" s="544"/>
      <c r="S10" s="1"/>
      <c r="T10" s="1"/>
      <c r="U10" s="1"/>
      <c r="V10" s="1"/>
      <c r="W10" s="1"/>
      <c r="X10" s="1"/>
    </row>
    <row r="11" spans="1:24" ht="111.75" customHeight="1">
      <c r="A11" s="502"/>
      <c r="B11" s="504"/>
      <c r="C11" s="506"/>
      <c r="D11" s="526"/>
      <c r="E11" s="160" t="s">
        <v>113</v>
      </c>
      <c r="F11" s="195">
        <v>550</v>
      </c>
      <c r="G11" s="751"/>
      <c r="H11" s="547"/>
      <c r="I11" s="185">
        <v>0.2</v>
      </c>
      <c r="J11" s="511"/>
      <c r="K11" s="514"/>
      <c r="L11" s="536"/>
      <c r="M11" s="609"/>
      <c r="N11" s="272"/>
      <c r="O11" s="193">
        <f t="shared" si="0"/>
        <v>0</v>
      </c>
      <c r="P11" s="860"/>
      <c r="Q11" s="542"/>
      <c r="R11" s="544"/>
      <c r="S11" s="1"/>
      <c r="T11" s="1"/>
      <c r="U11" s="1"/>
      <c r="V11" s="1"/>
      <c r="W11" s="1"/>
      <c r="X11" s="1"/>
    </row>
    <row r="12" spans="1:24" ht="84.75" customHeight="1">
      <c r="A12" s="502"/>
      <c r="B12" s="504"/>
      <c r="C12" s="506"/>
      <c r="D12" s="553" t="s">
        <v>108</v>
      </c>
      <c r="E12" s="159" t="s">
        <v>112</v>
      </c>
      <c r="F12" s="361">
        <v>10</v>
      </c>
      <c r="G12" s="750" t="s">
        <v>109</v>
      </c>
      <c r="H12" s="978" t="s">
        <v>115</v>
      </c>
      <c r="I12" s="365">
        <v>0.1</v>
      </c>
      <c r="J12" s="511"/>
      <c r="K12" s="513"/>
      <c r="L12" s="535"/>
      <c r="M12" s="609"/>
      <c r="N12" s="272">
        <v>5</v>
      </c>
      <c r="O12" s="245">
        <f t="shared" si="0"/>
        <v>0.5</v>
      </c>
      <c r="P12" s="860"/>
      <c r="Q12" s="542"/>
      <c r="R12" s="544"/>
    </row>
    <row r="13" spans="1:24" ht="38.25" customHeight="1">
      <c r="A13" s="502"/>
      <c r="B13" s="504"/>
      <c r="C13" s="506"/>
      <c r="D13" s="553"/>
      <c r="E13" s="160" t="s">
        <v>113</v>
      </c>
      <c r="F13" s="362">
        <v>5</v>
      </c>
      <c r="G13" s="928"/>
      <c r="H13" s="941"/>
      <c r="I13" s="366">
        <v>0.1</v>
      </c>
      <c r="J13" s="511"/>
      <c r="K13" s="514"/>
      <c r="L13" s="536"/>
      <c r="M13" s="609"/>
      <c r="N13" s="272">
        <v>0</v>
      </c>
      <c r="O13" s="193">
        <f t="shared" si="0"/>
        <v>0</v>
      </c>
      <c r="P13" s="860"/>
      <c r="Q13" s="542"/>
      <c r="R13" s="544"/>
    </row>
    <row r="14" spans="1:24" ht="57.75" customHeight="1">
      <c r="A14" s="502"/>
      <c r="B14" s="504"/>
      <c r="C14" s="506"/>
      <c r="D14" s="553"/>
      <c r="E14" s="159" t="s">
        <v>112</v>
      </c>
      <c r="F14" s="362">
        <v>67</v>
      </c>
      <c r="G14" s="928"/>
      <c r="H14" s="557" t="s">
        <v>116</v>
      </c>
      <c r="I14" s="366">
        <v>0.1</v>
      </c>
      <c r="J14" s="511"/>
      <c r="K14" s="513"/>
      <c r="L14" s="535"/>
      <c r="M14" s="609"/>
      <c r="N14" s="272">
        <v>67</v>
      </c>
      <c r="O14" s="245">
        <f t="shared" si="0"/>
        <v>1</v>
      </c>
      <c r="P14" s="860"/>
      <c r="Q14" s="542"/>
      <c r="R14" s="544"/>
    </row>
    <row r="15" spans="1:24" ht="35.25" customHeight="1">
      <c r="A15" s="502"/>
      <c r="B15" s="504"/>
      <c r="C15" s="507"/>
      <c r="D15" s="545"/>
      <c r="E15" s="164" t="s">
        <v>113</v>
      </c>
      <c r="F15" s="363">
        <v>20</v>
      </c>
      <c r="G15" s="751"/>
      <c r="H15" s="558"/>
      <c r="I15" s="366">
        <v>0.1</v>
      </c>
      <c r="J15" s="512"/>
      <c r="K15" s="514"/>
      <c r="L15" s="536"/>
      <c r="M15" s="609"/>
      <c r="N15" s="272">
        <v>20</v>
      </c>
      <c r="O15" s="193">
        <f t="shared" si="0"/>
        <v>1</v>
      </c>
      <c r="P15" s="861"/>
      <c r="Q15" s="542"/>
      <c r="R15" s="544"/>
    </row>
    <row r="16" spans="1:24" ht="35.25" customHeight="1">
      <c r="A16" s="502"/>
      <c r="B16" s="504"/>
      <c r="C16" s="522"/>
      <c r="D16" s="522"/>
      <c r="E16" s="522"/>
      <c r="F16" s="522"/>
      <c r="G16" s="522"/>
      <c r="H16" s="522"/>
      <c r="I16" s="184">
        <f>SUM(I8,I9,I10,I11,I12,I13,I14,I15)</f>
        <v>1</v>
      </c>
      <c r="J16" s="548"/>
      <c r="K16" s="548"/>
      <c r="L16" s="548"/>
      <c r="M16" s="609"/>
      <c r="N16" s="273"/>
      <c r="O16" s="184">
        <f>AVERAGE(O8:O15)</f>
        <v>1.2776776315789475</v>
      </c>
      <c r="P16" s="177"/>
      <c r="Q16" s="177"/>
      <c r="R16" s="178"/>
    </row>
    <row r="17" spans="1:18" ht="57.75" customHeight="1">
      <c r="A17" s="502"/>
      <c r="B17" s="504"/>
      <c r="C17" s="979" t="s">
        <v>234</v>
      </c>
      <c r="D17" s="980" t="s">
        <v>119</v>
      </c>
      <c r="E17" s="329" t="s">
        <v>112</v>
      </c>
      <c r="F17" s="330">
        <v>3</v>
      </c>
      <c r="G17" s="981" t="s">
        <v>121</v>
      </c>
      <c r="H17" s="331" t="s">
        <v>123</v>
      </c>
      <c r="I17" s="179">
        <v>0.25</v>
      </c>
      <c r="J17" s="583" t="s">
        <v>225</v>
      </c>
      <c r="K17" s="534"/>
      <c r="L17" s="552"/>
      <c r="M17" s="609"/>
      <c r="N17" s="272">
        <v>0</v>
      </c>
      <c r="O17" s="246">
        <f>N17/F17</f>
        <v>0</v>
      </c>
      <c r="P17" s="559"/>
      <c r="Q17" s="206"/>
      <c r="R17" s="209"/>
    </row>
    <row r="18" spans="1:18" ht="62.25" customHeight="1">
      <c r="A18" s="502"/>
      <c r="B18" s="504"/>
      <c r="C18" s="979"/>
      <c r="D18" s="980"/>
      <c r="E18" s="332" t="s">
        <v>113</v>
      </c>
      <c r="F18" s="333">
        <v>1</v>
      </c>
      <c r="G18" s="982"/>
      <c r="H18" s="334" t="s">
        <v>124</v>
      </c>
      <c r="I18" s="180">
        <v>0.25</v>
      </c>
      <c r="J18" s="551"/>
      <c r="K18" s="534"/>
      <c r="L18" s="552"/>
      <c r="M18" s="609"/>
      <c r="N18" s="272">
        <v>0</v>
      </c>
      <c r="O18" s="204">
        <f>N18/F18</f>
        <v>0</v>
      </c>
      <c r="P18" s="559"/>
      <c r="Q18" s="207"/>
      <c r="R18" s="210"/>
    </row>
    <row r="19" spans="1:18" ht="57.75" customHeight="1">
      <c r="A19" s="502"/>
      <c r="B19" s="504"/>
      <c r="C19" s="979"/>
      <c r="D19" s="983" t="s">
        <v>120</v>
      </c>
      <c r="E19" s="985" t="s">
        <v>112</v>
      </c>
      <c r="F19" s="987">
        <v>3</v>
      </c>
      <c r="G19" s="989" t="s">
        <v>122</v>
      </c>
      <c r="H19" s="334" t="s">
        <v>125</v>
      </c>
      <c r="I19" s="567">
        <v>0.25</v>
      </c>
      <c r="J19" s="551"/>
      <c r="K19" s="534"/>
      <c r="L19" s="552"/>
      <c r="M19" s="609"/>
      <c r="N19" s="569">
        <v>0</v>
      </c>
      <c r="O19" s="571">
        <f>N19/F19</f>
        <v>0</v>
      </c>
      <c r="P19" s="559"/>
      <c r="Q19" s="207"/>
      <c r="R19" s="210"/>
    </row>
    <row r="20" spans="1:18" ht="57.75" customHeight="1">
      <c r="A20" s="502"/>
      <c r="B20" s="504"/>
      <c r="C20" s="979"/>
      <c r="D20" s="983"/>
      <c r="E20" s="986"/>
      <c r="F20" s="988"/>
      <c r="G20" s="989"/>
      <c r="H20" s="335" t="s">
        <v>126</v>
      </c>
      <c r="I20" s="568"/>
      <c r="J20" s="551"/>
      <c r="K20" s="534"/>
      <c r="L20" s="552"/>
      <c r="M20" s="609"/>
      <c r="N20" s="570"/>
      <c r="O20" s="572"/>
      <c r="P20" s="559"/>
      <c r="Q20" s="207"/>
      <c r="R20" s="210"/>
    </row>
    <row r="21" spans="1:18" ht="62.25" customHeight="1">
      <c r="A21" s="502"/>
      <c r="B21" s="504"/>
      <c r="C21" s="979"/>
      <c r="D21" s="984"/>
      <c r="E21" s="336" t="s">
        <v>113</v>
      </c>
      <c r="F21" s="337">
        <v>1</v>
      </c>
      <c r="G21" s="990"/>
      <c r="H21" s="338" t="s">
        <v>127</v>
      </c>
      <c r="I21" s="180">
        <v>0.25</v>
      </c>
      <c r="J21" s="584"/>
      <c r="K21" s="534"/>
      <c r="L21" s="552"/>
      <c r="M21" s="609"/>
      <c r="N21" s="272">
        <v>0</v>
      </c>
      <c r="O21" s="204">
        <f>N21/F21</f>
        <v>0</v>
      </c>
      <c r="P21" s="559"/>
      <c r="Q21" s="207"/>
      <c r="R21" s="210"/>
    </row>
    <row r="22" spans="1:18" ht="42" customHeight="1">
      <c r="A22" s="502"/>
      <c r="B22" s="504"/>
      <c r="C22" s="522"/>
      <c r="D22" s="522"/>
      <c r="E22" s="522"/>
      <c r="F22" s="522"/>
      <c r="G22" s="522"/>
      <c r="H22" s="522"/>
      <c r="I22" s="184">
        <f>SUM(I17:I21)</f>
        <v>1</v>
      </c>
      <c r="J22" s="176"/>
      <c r="K22" s="523"/>
      <c r="L22" s="524"/>
      <c r="M22" s="609"/>
      <c r="N22" s="277"/>
      <c r="O22" s="205">
        <f>AVERAGE(O17:O21)</f>
        <v>0</v>
      </c>
      <c r="P22" s="177"/>
      <c r="Q22" s="177"/>
      <c r="R22" s="178"/>
    </row>
    <row r="23" spans="1:18" ht="57.75" customHeight="1">
      <c r="A23" s="502"/>
      <c r="B23" s="504"/>
      <c r="C23" s="945" t="s">
        <v>148</v>
      </c>
      <c r="D23" s="945" t="s">
        <v>150</v>
      </c>
      <c r="E23" s="339" t="s">
        <v>112</v>
      </c>
      <c r="F23" s="340">
        <v>18</v>
      </c>
      <c r="G23" s="991" t="s">
        <v>149</v>
      </c>
      <c r="H23" s="956" t="s">
        <v>155</v>
      </c>
      <c r="I23" s="367">
        <v>0.3</v>
      </c>
      <c r="J23" s="531" t="s">
        <v>321</v>
      </c>
      <c r="K23" s="534"/>
      <c r="L23" s="552"/>
      <c r="M23" s="609"/>
      <c r="N23" s="190">
        <v>10</v>
      </c>
      <c r="O23" s="248">
        <f>N23/F23</f>
        <v>0.55555555555555558</v>
      </c>
      <c r="P23" s="912" t="s">
        <v>332</v>
      </c>
      <c r="Q23" s="207"/>
      <c r="R23" s="210"/>
    </row>
    <row r="24" spans="1:18" ht="57.75" customHeight="1">
      <c r="A24" s="502"/>
      <c r="B24" s="504"/>
      <c r="C24" s="945"/>
      <c r="D24" s="922"/>
      <c r="E24" s="341" t="s">
        <v>113</v>
      </c>
      <c r="F24" s="342">
        <v>5</v>
      </c>
      <c r="G24" s="992"/>
      <c r="H24" s="957"/>
      <c r="I24" s="367">
        <v>0.1</v>
      </c>
      <c r="J24" s="531"/>
      <c r="K24" s="534"/>
      <c r="L24" s="552"/>
      <c r="M24" s="609"/>
      <c r="N24" s="192">
        <v>2</v>
      </c>
      <c r="O24" s="202">
        <f>N24/F24</f>
        <v>0.4</v>
      </c>
      <c r="P24" s="869"/>
      <c r="Q24" s="207"/>
      <c r="R24" s="210"/>
    </row>
    <row r="25" spans="1:18" ht="95.25" customHeight="1">
      <c r="A25" s="502"/>
      <c r="B25" s="504"/>
      <c r="C25" s="945"/>
      <c r="D25" s="921" t="s">
        <v>152</v>
      </c>
      <c r="E25" s="343" t="s">
        <v>112</v>
      </c>
      <c r="F25" s="344">
        <v>18</v>
      </c>
      <c r="G25" s="994" t="s">
        <v>151</v>
      </c>
      <c r="H25" s="345" t="s">
        <v>158</v>
      </c>
      <c r="I25" s="368">
        <v>0.2</v>
      </c>
      <c r="J25" s="532"/>
      <c r="K25" s="534"/>
      <c r="L25" s="552"/>
      <c r="M25" s="609"/>
      <c r="N25" s="192"/>
      <c r="O25" s="249">
        <f>N25/F25</f>
        <v>0</v>
      </c>
      <c r="P25" s="912" t="s">
        <v>333</v>
      </c>
      <c r="Q25" s="207"/>
      <c r="R25" s="210"/>
    </row>
    <row r="26" spans="1:18" ht="57.75" customHeight="1">
      <c r="A26" s="502"/>
      <c r="B26" s="504"/>
      <c r="C26" s="945"/>
      <c r="D26" s="945"/>
      <c r="E26" s="976" t="s">
        <v>113</v>
      </c>
      <c r="F26" s="993">
        <v>5</v>
      </c>
      <c r="G26" s="995"/>
      <c r="H26" s="345" t="s">
        <v>159</v>
      </c>
      <c r="I26" s="952">
        <v>0.2</v>
      </c>
      <c r="J26" s="532"/>
      <c r="K26" s="534"/>
      <c r="L26" s="552"/>
      <c r="M26" s="609"/>
      <c r="N26" s="573"/>
      <c r="O26" s="575">
        <f>N26/F26</f>
        <v>0</v>
      </c>
      <c r="P26" s="901"/>
      <c r="Q26" s="207"/>
      <c r="R26" s="210"/>
    </row>
    <row r="27" spans="1:18" ht="57.75" customHeight="1">
      <c r="A27" s="502"/>
      <c r="B27" s="504"/>
      <c r="C27" s="945"/>
      <c r="D27" s="922"/>
      <c r="E27" s="977"/>
      <c r="F27" s="996"/>
      <c r="G27" s="991"/>
      <c r="H27" s="345" t="s">
        <v>160</v>
      </c>
      <c r="I27" s="997"/>
      <c r="J27" s="532"/>
      <c r="K27" s="534"/>
      <c r="L27" s="552"/>
      <c r="M27" s="609"/>
      <c r="N27" s="574"/>
      <c r="O27" s="575"/>
      <c r="P27" s="901"/>
      <c r="Q27" s="207"/>
      <c r="R27" s="210"/>
    </row>
    <row r="28" spans="1:18" ht="57.75" customHeight="1">
      <c r="A28" s="502"/>
      <c r="B28" s="504"/>
      <c r="C28" s="945"/>
      <c r="D28" s="925" t="s">
        <v>153</v>
      </c>
      <c r="E28" s="343" t="s">
        <v>112</v>
      </c>
      <c r="F28" s="993">
        <v>1</v>
      </c>
      <c r="G28" s="992" t="s">
        <v>154</v>
      </c>
      <c r="H28" s="345" t="s">
        <v>156</v>
      </c>
      <c r="I28" s="567">
        <v>0.2</v>
      </c>
      <c r="J28" s="533"/>
      <c r="K28" s="153"/>
      <c r="L28" s="578"/>
      <c r="M28" s="609"/>
      <c r="N28" s="573"/>
      <c r="O28" s="581">
        <f>N28/F28</f>
        <v>0</v>
      </c>
      <c r="P28" s="207"/>
      <c r="Q28" s="207"/>
      <c r="R28" s="210"/>
    </row>
    <row r="29" spans="1:18" ht="57.75" customHeight="1">
      <c r="A29" s="502"/>
      <c r="B29" s="504"/>
      <c r="C29" s="945"/>
      <c r="D29" s="921"/>
      <c r="E29" s="346" t="s">
        <v>113</v>
      </c>
      <c r="F29" s="950"/>
      <c r="G29" s="994"/>
      <c r="H29" s="347" t="s">
        <v>157</v>
      </c>
      <c r="I29" s="568"/>
      <c r="J29" s="533"/>
      <c r="K29" s="153"/>
      <c r="L29" s="579"/>
      <c r="M29" s="609"/>
      <c r="N29" s="580"/>
      <c r="O29" s="582"/>
      <c r="P29" s="208"/>
      <c r="Q29" s="208"/>
      <c r="R29" s="211"/>
    </row>
    <row r="30" spans="1:18" ht="57.75" customHeight="1">
      <c r="A30" s="502"/>
      <c r="B30" s="504"/>
      <c r="C30" s="586"/>
      <c r="D30" s="587"/>
      <c r="E30" s="587"/>
      <c r="F30" s="587"/>
      <c r="G30" s="587"/>
      <c r="H30" s="588"/>
      <c r="I30" s="184">
        <f>SUM(I23:I29)</f>
        <v>1</v>
      </c>
      <c r="J30" s="589"/>
      <c r="K30" s="589"/>
      <c r="L30" s="589"/>
      <c r="M30" s="589"/>
      <c r="N30" s="589"/>
      <c r="O30" s="184">
        <f>AVERAGE(O23:O29)</f>
        <v>0.19111111111111112</v>
      </c>
      <c r="P30" s="212"/>
      <c r="Q30" s="177"/>
      <c r="R30" s="214"/>
    </row>
    <row r="31" spans="1:18" ht="44.25" customHeight="1">
      <c r="A31" s="502"/>
      <c r="B31" s="505"/>
      <c r="C31" s="590"/>
      <c r="D31" s="591"/>
      <c r="E31" s="591"/>
      <c r="F31" s="591"/>
      <c r="G31" s="591"/>
      <c r="H31" s="591"/>
      <c r="I31" s="592"/>
      <c r="J31" s="593" t="s">
        <v>22</v>
      </c>
      <c r="K31" s="594"/>
      <c r="L31" s="595"/>
      <c r="M31" s="215">
        <v>0.15</v>
      </c>
      <c r="N31" s="189"/>
      <c r="O31" s="215">
        <f>(AVERAGE(O8:O29))*M31</f>
        <v>9.8326217682363812E-2</v>
      </c>
      <c r="P31" s="596"/>
      <c r="Q31" s="597"/>
      <c r="R31" s="598"/>
    </row>
    <row r="32" spans="1:18" ht="102.75" customHeight="1">
      <c r="A32" s="502"/>
      <c r="B32" s="504"/>
      <c r="C32" s="921" t="s">
        <v>233</v>
      </c>
      <c r="D32" s="973" t="s">
        <v>130</v>
      </c>
      <c r="E32" s="976" t="s">
        <v>129</v>
      </c>
      <c r="F32" s="946">
        <v>12</v>
      </c>
      <c r="G32" s="958" t="s">
        <v>128</v>
      </c>
      <c r="H32" s="348" t="s">
        <v>185</v>
      </c>
      <c r="I32" s="613">
        <v>0.15</v>
      </c>
      <c r="J32" s="609" t="s">
        <v>188</v>
      </c>
      <c r="K32" s="615" t="s">
        <v>229</v>
      </c>
      <c r="L32" s="619"/>
      <c r="M32" s="602" t="s">
        <v>224</v>
      </c>
      <c r="N32" s="602">
        <v>12</v>
      </c>
      <c r="O32" s="633">
        <f>N32/F32</f>
        <v>1</v>
      </c>
      <c r="P32" s="634"/>
      <c r="Q32" s="604"/>
      <c r="R32" s="606"/>
    </row>
    <row r="33" spans="1:18" ht="96.75" customHeight="1">
      <c r="A33" s="502"/>
      <c r="B33" s="504"/>
      <c r="C33" s="945"/>
      <c r="D33" s="974"/>
      <c r="E33" s="977"/>
      <c r="F33" s="948"/>
      <c r="G33" s="958"/>
      <c r="H33" s="348" t="s">
        <v>186</v>
      </c>
      <c r="I33" s="614"/>
      <c r="J33" s="609"/>
      <c r="K33" s="616"/>
      <c r="L33" s="620"/>
      <c r="M33" s="622"/>
      <c r="N33" s="603"/>
      <c r="O33" s="633"/>
      <c r="P33" s="635"/>
      <c r="Q33" s="605"/>
      <c r="R33" s="607"/>
    </row>
    <row r="34" spans="1:18" ht="103.5" customHeight="1">
      <c r="A34" s="502"/>
      <c r="B34" s="504"/>
      <c r="C34" s="945"/>
      <c r="D34" s="975"/>
      <c r="E34" s="349" t="s">
        <v>113</v>
      </c>
      <c r="F34" s="349">
        <v>2</v>
      </c>
      <c r="G34" s="958"/>
      <c r="H34" s="348" t="s">
        <v>187</v>
      </c>
      <c r="I34" s="216">
        <v>0.05</v>
      </c>
      <c r="J34" s="609"/>
      <c r="K34" s="617"/>
      <c r="L34" s="621"/>
      <c r="M34" s="603"/>
      <c r="N34" s="160">
        <v>2</v>
      </c>
      <c r="O34" s="219">
        <f>N34/F34</f>
        <v>1</v>
      </c>
      <c r="P34" s="374"/>
      <c r="Q34" s="381"/>
      <c r="R34" s="607"/>
    </row>
    <row r="35" spans="1:18" ht="150" customHeight="1">
      <c r="A35" s="502"/>
      <c r="B35" s="504"/>
      <c r="C35" s="945"/>
      <c r="D35" s="973" t="s">
        <v>132</v>
      </c>
      <c r="E35" s="343" t="s">
        <v>129</v>
      </c>
      <c r="F35" s="350">
        <v>10</v>
      </c>
      <c r="G35" s="925" t="s">
        <v>131</v>
      </c>
      <c r="H35" s="351" t="s">
        <v>215</v>
      </c>
      <c r="I35" s="216">
        <v>0.1</v>
      </c>
      <c r="J35" s="609" t="s">
        <v>164</v>
      </c>
      <c r="K35" s="617"/>
      <c r="L35" s="408"/>
      <c r="M35" s="610"/>
      <c r="N35" s="165">
        <v>10</v>
      </c>
      <c r="O35" s="248">
        <f>N35/F35</f>
        <v>1</v>
      </c>
      <c r="P35" s="636"/>
      <c r="Q35" s="408"/>
      <c r="R35" s="607"/>
    </row>
    <row r="36" spans="1:18" ht="166.5" customHeight="1">
      <c r="A36" s="502"/>
      <c r="B36" s="504"/>
      <c r="C36" s="945"/>
      <c r="D36" s="975"/>
      <c r="E36" s="349" t="s">
        <v>113</v>
      </c>
      <c r="F36" s="350">
        <v>4</v>
      </c>
      <c r="G36" s="925"/>
      <c r="H36" s="352" t="s">
        <v>216</v>
      </c>
      <c r="I36" s="216">
        <v>0.1</v>
      </c>
      <c r="J36" s="609"/>
      <c r="K36" s="617"/>
      <c r="L36" s="408"/>
      <c r="M36" s="611"/>
      <c r="N36" s="165">
        <v>4</v>
      </c>
      <c r="O36" s="202">
        <f>N36/F36</f>
        <v>1</v>
      </c>
      <c r="P36" s="636"/>
      <c r="Q36" s="408"/>
      <c r="R36" s="607"/>
    </row>
    <row r="37" spans="1:18" ht="79.5" customHeight="1">
      <c r="A37" s="502"/>
      <c r="B37" s="504"/>
      <c r="C37" s="945"/>
      <c r="D37" s="958" t="s">
        <v>133</v>
      </c>
      <c r="E37" s="967" t="s">
        <v>129</v>
      </c>
      <c r="F37" s="970">
        <v>20</v>
      </c>
      <c r="G37" s="925" t="s">
        <v>134</v>
      </c>
      <c r="H37" s="345" t="s">
        <v>189</v>
      </c>
      <c r="I37" s="626">
        <v>0.2</v>
      </c>
      <c r="J37" s="151"/>
      <c r="K37" s="618"/>
      <c r="L37" s="408"/>
      <c r="M37" s="611"/>
      <c r="N37" s="623">
        <v>20</v>
      </c>
      <c r="O37" s="630">
        <f>N37/F37</f>
        <v>1</v>
      </c>
      <c r="P37" s="636"/>
      <c r="Q37" s="408"/>
      <c r="R37" s="607"/>
    </row>
    <row r="38" spans="1:18" ht="66" customHeight="1">
      <c r="A38" s="502"/>
      <c r="B38" s="504"/>
      <c r="C38" s="945"/>
      <c r="D38" s="958"/>
      <c r="E38" s="968"/>
      <c r="F38" s="971"/>
      <c r="G38" s="925"/>
      <c r="H38" s="345" t="s">
        <v>190</v>
      </c>
      <c r="I38" s="627"/>
      <c r="J38" s="151"/>
      <c r="K38" s="618"/>
      <c r="L38" s="408"/>
      <c r="M38" s="611"/>
      <c r="N38" s="624"/>
      <c r="O38" s="631"/>
      <c r="P38" s="636"/>
      <c r="Q38" s="408"/>
      <c r="R38" s="607"/>
    </row>
    <row r="39" spans="1:18" ht="51" customHeight="1">
      <c r="A39" s="502"/>
      <c r="B39" s="504"/>
      <c r="C39" s="945"/>
      <c r="D39" s="958"/>
      <c r="E39" s="968"/>
      <c r="F39" s="971"/>
      <c r="G39" s="925"/>
      <c r="H39" s="345" t="s">
        <v>191</v>
      </c>
      <c r="I39" s="627"/>
      <c r="J39" s="533" t="s">
        <v>325</v>
      </c>
      <c r="K39" s="618"/>
      <c r="L39" s="408"/>
      <c r="M39" s="611"/>
      <c r="N39" s="624"/>
      <c r="O39" s="631"/>
      <c r="P39" s="636"/>
      <c r="Q39" s="408"/>
      <c r="R39" s="607"/>
    </row>
    <row r="40" spans="1:18" ht="49.5" customHeight="1">
      <c r="A40" s="502"/>
      <c r="B40" s="504"/>
      <c r="C40" s="945"/>
      <c r="D40" s="958"/>
      <c r="E40" s="969"/>
      <c r="F40" s="972"/>
      <c r="G40" s="925"/>
      <c r="H40" s="345" t="s">
        <v>192</v>
      </c>
      <c r="I40" s="628"/>
      <c r="J40" s="533"/>
      <c r="K40" s="618"/>
      <c r="L40" s="408"/>
      <c r="M40" s="611"/>
      <c r="N40" s="625"/>
      <c r="O40" s="632"/>
      <c r="P40" s="636"/>
      <c r="Q40" s="408"/>
      <c r="R40" s="607"/>
    </row>
    <row r="41" spans="1:18" ht="54" customHeight="1">
      <c r="A41" s="502"/>
      <c r="B41" s="504"/>
      <c r="C41" s="945"/>
      <c r="D41" s="958"/>
      <c r="E41" s="967" t="s">
        <v>113</v>
      </c>
      <c r="F41" s="970">
        <v>6</v>
      </c>
      <c r="G41" s="925"/>
      <c r="H41" s="345" t="s">
        <v>193</v>
      </c>
      <c r="I41" s="626">
        <v>0.1</v>
      </c>
      <c r="J41" s="533"/>
      <c r="K41" s="618"/>
      <c r="L41" s="408"/>
      <c r="M41" s="611"/>
      <c r="N41" s="623">
        <v>6</v>
      </c>
      <c r="O41" s="637">
        <f>N41/F41</f>
        <v>1</v>
      </c>
      <c r="P41" s="621"/>
      <c r="Q41" s="408"/>
      <c r="R41" s="607"/>
    </row>
    <row r="42" spans="1:18" ht="60" customHeight="1">
      <c r="A42" s="502"/>
      <c r="B42" s="504"/>
      <c r="C42" s="945"/>
      <c r="D42" s="958"/>
      <c r="E42" s="968"/>
      <c r="F42" s="971"/>
      <c r="G42" s="925"/>
      <c r="H42" s="345" t="s">
        <v>194</v>
      </c>
      <c r="I42" s="627"/>
      <c r="J42" s="533"/>
      <c r="K42" s="618"/>
      <c r="L42" s="408"/>
      <c r="M42" s="611"/>
      <c r="N42" s="624"/>
      <c r="O42" s="638"/>
      <c r="P42" s="621"/>
      <c r="Q42" s="408"/>
      <c r="R42" s="607"/>
    </row>
    <row r="43" spans="1:18" ht="57" customHeight="1">
      <c r="A43" s="502"/>
      <c r="B43" s="504"/>
      <c r="C43" s="945"/>
      <c r="D43" s="958"/>
      <c r="E43" s="968"/>
      <c r="F43" s="971"/>
      <c r="G43" s="925"/>
      <c r="H43" s="345" t="s">
        <v>195</v>
      </c>
      <c r="I43" s="627"/>
      <c r="J43" s="533"/>
      <c r="K43" s="618"/>
      <c r="L43" s="408"/>
      <c r="M43" s="611"/>
      <c r="N43" s="624"/>
      <c r="O43" s="638"/>
      <c r="P43" s="621"/>
      <c r="Q43" s="408"/>
      <c r="R43" s="607"/>
    </row>
    <row r="44" spans="1:18" ht="81" customHeight="1">
      <c r="A44" s="502"/>
      <c r="B44" s="504"/>
      <c r="C44" s="945"/>
      <c r="D44" s="958"/>
      <c r="E44" s="969"/>
      <c r="F44" s="972"/>
      <c r="G44" s="925"/>
      <c r="H44" s="345" t="s">
        <v>196</v>
      </c>
      <c r="I44" s="628"/>
      <c r="J44" s="533"/>
      <c r="K44" s="618"/>
      <c r="L44" s="408"/>
      <c r="M44" s="629"/>
      <c r="N44" s="625"/>
      <c r="O44" s="638"/>
      <c r="P44" s="621"/>
      <c r="Q44" s="408"/>
      <c r="R44" s="608"/>
    </row>
    <row r="45" spans="1:18" ht="43.5" customHeight="1">
      <c r="A45" s="502"/>
      <c r="B45" s="504"/>
      <c r="C45" s="945"/>
      <c r="D45" s="1001" t="s">
        <v>239</v>
      </c>
      <c r="E45" s="959" t="s">
        <v>129</v>
      </c>
      <c r="F45" s="962">
        <v>20</v>
      </c>
      <c r="G45" s="938" t="s">
        <v>135</v>
      </c>
      <c r="H45" s="940" t="s">
        <v>240</v>
      </c>
      <c r="I45" s="626">
        <v>0.2</v>
      </c>
      <c r="J45" s="666" t="s">
        <v>237</v>
      </c>
      <c r="K45" s="668"/>
      <c r="L45" s="669"/>
      <c r="M45" s="764" t="s">
        <v>228</v>
      </c>
      <c r="N45" s="675">
        <v>20</v>
      </c>
      <c r="O45" s="633">
        <f>N45/F45</f>
        <v>1</v>
      </c>
      <c r="P45" s="654"/>
      <c r="Q45" s="656"/>
      <c r="R45" s="659"/>
    </row>
    <row r="46" spans="1:18" ht="94.5" customHeight="1">
      <c r="A46" s="502"/>
      <c r="B46" s="504"/>
      <c r="C46" s="945"/>
      <c r="D46" s="1001"/>
      <c r="E46" s="960"/>
      <c r="F46" s="963"/>
      <c r="G46" s="938"/>
      <c r="H46" s="941"/>
      <c r="I46" s="627"/>
      <c r="J46" s="532"/>
      <c r="K46" s="668"/>
      <c r="L46" s="670"/>
      <c r="M46" s="765"/>
      <c r="N46" s="577"/>
      <c r="O46" s="633"/>
      <c r="P46" s="655"/>
      <c r="Q46" s="657"/>
      <c r="R46" s="660"/>
    </row>
    <row r="47" spans="1:18" ht="67.5" customHeight="1">
      <c r="A47" s="502"/>
      <c r="B47" s="504"/>
      <c r="C47" s="945"/>
      <c r="D47" s="1001"/>
      <c r="E47" s="960"/>
      <c r="F47" s="963"/>
      <c r="G47" s="938"/>
      <c r="H47" s="940" t="s">
        <v>241</v>
      </c>
      <c r="I47" s="627"/>
      <c r="J47" s="532"/>
      <c r="K47" s="668"/>
      <c r="L47" s="670"/>
      <c r="M47" s="765"/>
      <c r="N47" s="577"/>
      <c r="O47" s="633"/>
      <c r="P47" s="655"/>
      <c r="Q47" s="657"/>
      <c r="R47" s="660"/>
    </row>
    <row r="48" spans="1:18" ht="69.75" customHeight="1">
      <c r="A48" s="502"/>
      <c r="B48" s="504"/>
      <c r="C48" s="945"/>
      <c r="D48" s="1001"/>
      <c r="E48" s="1003"/>
      <c r="F48" s="964"/>
      <c r="G48" s="938"/>
      <c r="H48" s="941"/>
      <c r="I48" s="628"/>
      <c r="J48" s="532"/>
      <c r="K48" s="668"/>
      <c r="L48" s="670"/>
      <c r="M48" s="765"/>
      <c r="N48" s="676"/>
      <c r="O48" s="633"/>
      <c r="P48" s="655"/>
      <c r="Q48" s="657"/>
      <c r="R48" s="660"/>
    </row>
    <row r="49" spans="1:18" ht="78.75" customHeight="1">
      <c r="A49" s="502"/>
      <c r="B49" s="504"/>
      <c r="C49" s="945"/>
      <c r="D49" s="1001"/>
      <c r="E49" s="959" t="s">
        <v>113</v>
      </c>
      <c r="F49" s="962">
        <v>5</v>
      </c>
      <c r="G49" s="938"/>
      <c r="H49" s="940" t="s">
        <v>242</v>
      </c>
      <c r="I49" s="626">
        <v>0.1</v>
      </c>
      <c r="J49" s="533"/>
      <c r="K49" s="664"/>
      <c r="L49" s="671"/>
      <c r="M49" s="765"/>
      <c r="N49" s="677">
        <v>5</v>
      </c>
      <c r="O49" s="637">
        <f>N49/F49</f>
        <v>1</v>
      </c>
      <c r="P49" s="605"/>
      <c r="Q49" s="657"/>
      <c r="R49" s="660"/>
    </row>
    <row r="50" spans="1:18" ht="73.5" customHeight="1">
      <c r="A50" s="502"/>
      <c r="B50" s="504"/>
      <c r="C50" s="945"/>
      <c r="D50" s="1001"/>
      <c r="E50" s="960"/>
      <c r="F50" s="963"/>
      <c r="G50" s="938"/>
      <c r="H50" s="965"/>
      <c r="I50" s="627"/>
      <c r="J50" s="533"/>
      <c r="K50" s="433"/>
      <c r="L50" s="671"/>
      <c r="M50" s="765"/>
      <c r="N50" s="677"/>
      <c r="O50" s="638"/>
      <c r="P50" s="605"/>
      <c r="Q50" s="657"/>
      <c r="R50" s="660"/>
    </row>
    <row r="51" spans="1:18" ht="23.25" customHeight="1">
      <c r="A51" s="502"/>
      <c r="B51" s="504"/>
      <c r="C51" s="945"/>
      <c r="D51" s="1001"/>
      <c r="E51" s="960"/>
      <c r="F51" s="963"/>
      <c r="G51" s="938"/>
      <c r="H51" s="965"/>
      <c r="I51" s="627"/>
      <c r="J51" s="533"/>
      <c r="K51" s="433"/>
      <c r="L51" s="671"/>
      <c r="M51" s="765"/>
      <c r="N51" s="677"/>
      <c r="O51" s="638"/>
      <c r="P51" s="605"/>
      <c r="Q51" s="657"/>
      <c r="R51" s="660"/>
    </row>
    <row r="52" spans="1:18">
      <c r="A52" s="502"/>
      <c r="B52" s="504"/>
      <c r="C52" s="922"/>
      <c r="D52" s="1002"/>
      <c r="E52" s="961"/>
      <c r="F52" s="964"/>
      <c r="G52" s="939"/>
      <c r="H52" s="941"/>
      <c r="I52" s="628"/>
      <c r="J52" s="667"/>
      <c r="K52" s="665"/>
      <c r="L52" s="379"/>
      <c r="M52" s="966"/>
      <c r="N52" s="677"/>
      <c r="O52" s="650"/>
      <c r="P52" s="379"/>
      <c r="Q52" s="658"/>
      <c r="R52" s="661"/>
    </row>
    <row r="53" spans="1:18" ht="51" customHeight="1">
      <c r="A53" s="502"/>
      <c r="B53" s="504"/>
      <c r="C53" s="586"/>
      <c r="D53" s="587"/>
      <c r="E53" s="587"/>
      <c r="F53" s="587"/>
      <c r="G53" s="587"/>
      <c r="H53" s="588"/>
      <c r="I53" s="184">
        <f>SUM(I32:I52)</f>
        <v>1.0000000000000002</v>
      </c>
      <c r="J53" s="589"/>
      <c r="K53" s="589"/>
      <c r="L53" s="589"/>
      <c r="M53" s="589"/>
      <c r="N53" s="589"/>
      <c r="O53" s="184">
        <f>AVERAGE(O32:O52)</f>
        <v>1</v>
      </c>
      <c r="P53" s="212"/>
      <c r="Q53" s="177"/>
      <c r="R53" s="214"/>
    </row>
    <row r="54" spans="1:18" ht="54.75" customHeight="1">
      <c r="A54" s="502"/>
      <c r="B54" s="505"/>
      <c r="C54" s="590"/>
      <c r="D54" s="591"/>
      <c r="E54" s="591"/>
      <c r="F54" s="591"/>
      <c r="G54" s="591"/>
      <c r="H54" s="591"/>
      <c r="I54" s="592"/>
      <c r="J54" s="651" t="s">
        <v>277</v>
      </c>
      <c r="K54" s="652"/>
      <c r="L54" s="653"/>
      <c r="M54" s="215">
        <v>0.03</v>
      </c>
      <c r="N54" s="189"/>
      <c r="O54" s="221">
        <f>((AVERAGE(O32:O52)*M54))</f>
        <v>0.03</v>
      </c>
      <c r="P54" s="596"/>
      <c r="Q54" s="597"/>
      <c r="R54" s="598"/>
    </row>
    <row r="55" spans="1:18" ht="72.75" customHeight="1">
      <c r="A55" s="502" t="s">
        <v>20</v>
      </c>
      <c r="B55" s="504"/>
      <c r="C55" s="955" t="s">
        <v>145</v>
      </c>
      <c r="D55" s="955" t="s">
        <v>141</v>
      </c>
      <c r="E55" s="343" t="s">
        <v>129</v>
      </c>
      <c r="F55" s="353">
        <v>1</v>
      </c>
      <c r="G55" s="958" t="s">
        <v>137</v>
      </c>
      <c r="H55" s="371" t="s">
        <v>197</v>
      </c>
      <c r="I55" s="369">
        <v>0.2</v>
      </c>
      <c r="J55" s="583" t="s">
        <v>163</v>
      </c>
      <c r="K55" s="668"/>
      <c r="L55" s="683"/>
      <c r="M55" s="942" t="s">
        <v>227</v>
      </c>
      <c r="N55" s="203">
        <v>1</v>
      </c>
      <c r="O55" s="248">
        <f>IF(ISERROR(N55/F55),"",N55/F55)</f>
        <v>1</v>
      </c>
      <c r="P55" s="852" t="s">
        <v>329</v>
      </c>
      <c r="Q55" s="220"/>
      <c r="R55" s="69"/>
    </row>
    <row r="56" spans="1:18" ht="136.5" customHeight="1">
      <c r="A56" s="502"/>
      <c r="B56" s="504"/>
      <c r="C56" s="956"/>
      <c r="D56" s="956"/>
      <c r="E56" s="354" t="s">
        <v>113</v>
      </c>
      <c r="F56" s="355">
        <v>2</v>
      </c>
      <c r="G56" s="958"/>
      <c r="H56" s="372" t="s">
        <v>221</v>
      </c>
      <c r="I56" s="369">
        <v>0.6</v>
      </c>
      <c r="J56" s="551"/>
      <c r="K56" s="668"/>
      <c r="L56" s="684"/>
      <c r="M56" s="943"/>
      <c r="N56" s="222">
        <v>2</v>
      </c>
      <c r="O56" s="202">
        <f>N56/F56</f>
        <v>1</v>
      </c>
      <c r="P56" s="853"/>
      <c r="Q56" s="229"/>
      <c r="R56" s="70"/>
    </row>
    <row r="57" spans="1:18" ht="26.25" customHeight="1">
      <c r="A57" s="502"/>
      <c r="B57" s="504"/>
      <c r="C57" s="956"/>
      <c r="D57" s="921" t="s">
        <v>142</v>
      </c>
      <c r="E57" s="946" t="s">
        <v>129</v>
      </c>
      <c r="F57" s="949">
        <v>1</v>
      </c>
      <c r="G57" s="925" t="s">
        <v>138</v>
      </c>
      <c r="H57" s="921" t="s">
        <v>198</v>
      </c>
      <c r="I57" s="952">
        <v>0.2</v>
      </c>
      <c r="J57" s="551"/>
      <c r="K57" s="217"/>
      <c r="L57" s="685"/>
      <c r="M57" s="943"/>
      <c r="N57" s="675">
        <v>1</v>
      </c>
      <c r="O57" s="630">
        <f>N57/F57</f>
        <v>1</v>
      </c>
      <c r="P57" s="853"/>
      <c r="Q57" s="229"/>
      <c r="R57" s="150"/>
    </row>
    <row r="58" spans="1:18" ht="15.75" customHeight="1">
      <c r="A58" s="502"/>
      <c r="B58" s="504"/>
      <c r="C58" s="956"/>
      <c r="D58" s="945"/>
      <c r="E58" s="947"/>
      <c r="F58" s="950"/>
      <c r="G58" s="925"/>
      <c r="H58" s="945"/>
      <c r="I58" s="953"/>
      <c r="J58" s="551"/>
      <c r="K58" s="217"/>
      <c r="L58" s="685"/>
      <c r="M58" s="943"/>
      <c r="N58" s="577"/>
      <c r="O58" s="631"/>
      <c r="P58" s="853"/>
      <c r="Q58" s="229"/>
      <c r="R58" s="150"/>
    </row>
    <row r="59" spans="1:18" ht="15.75" customHeight="1">
      <c r="A59" s="502"/>
      <c r="B59" s="504"/>
      <c r="C59" s="956"/>
      <c r="D59" s="945"/>
      <c r="E59" s="947"/>
      <c r="F59" s="950"/>
      <c r="G59" s="925"/>
      <c r="H59" s="922"/>
      <c r="I59" s="953"/>
      <c r="J59" s="551"/>
      <c r="K59" s="217"/>
      <c r="L59" s="685"/>
      <c r="M59" s="943"/>
      <c r="N59" s="577"/>
      <c r="O59" s="631"/>
      <c r="P59" s="853"/>
      <c r="Q59" s="229"/>
      <c r="R59" s="150"/>
    </row>
    <row r="60" spans="1:18" ht="15.75" customHeight="1">
      <c r="A60" s="502"/>
      <c r="B60" s="504"/>
      <c r="C60" s="956"/>
      <c r="D60" s="945"/>
      <c r="E60" s="947"/>
      <c r="F60" s="950"/>
      <c r="G60" s="925"/>
      <c r="H60" s="921" t="s">
        <v>222</v>
      </c>
      <c r="I60" s="953"/>
      <c r="J60" s="551"/>
      <c r="K60" s="217"/>
      <c r="L60" s="685"/>
      <c r="M60" s="943"/>
      <c r="N60" s="577"/>
      <c r="O60" s="631"/>
      <c r="P60" s="853"/>
      <c r="Q60" s="229"/>
      <c r="R60" s="70"/>
    </row>
    <row r="61" spans="1:18" ht="60.75" customHeight="1">
      <c r="A61" s="502"/>
      <c r="B61" s="504"/>
      <c r="C61" s="957"/>
      <c r="D61" s="922"/>
      <c r="E61" s="948"/>
      <c r="F61" s="951"/>
      <c r="G61" s="925"/>
      <c r="H61" s="922"/>
      <c r="I61" s="954"/>
      <c r="J61" s="584"/>
      <c r="K61" s="218"/>
      <c r="L61" s="686"/>
      <c r="M61" s="944"/>
      <c r="N61" s="676"/>
      <c r="O61" s="632"/>
      <c r="P61" s="1000"/>
      <c r="Q61" s="229"/>
      <c r="R61" s="150"/>
    </row>
    <row r="62" spans="1:18" ht="59.25" customHeight="1">
      <c r="A62" s="502"/>
      <c r="B62" s="504"/>
      <c r="C62" s="586"/>
      <c r="D62" s="587"/>
      <c r="E62" s="587"/>
      <c r="F62" s="587"/>
      <c r="G62" s="587"/>
      <c r="H62" s="588"/>
      <c r="I62" s="184">
        <f>SUM(I55:I61)</f>
        <v>1</v>
      </c>
      <c r="J62" s="589"/>
      <c r="K62" s="589"/>
      <c r="L62" s="589"/>
      <c r="M62" s="589"/>
      <c r="N62" s="589"/>
      <c r="O62" s="184">
        <f>AVERAGE(O55:O61)</f>
        <v>1</v>
      </c>
      <c r="P62" s="212"/>
      <c r="Q62" s="177"/>
      <c r="R62" s="214"/>
    </row>
    <row r="63" spans="1:18" ht="83.25" customHeight="1">
      <c r="A63" s="502"/>
      <c r="B63" s="504"/>
      <c r="C63" s="679"/>
      <c r="D63" s="680"/>
      <c r="E63" s="680"/>
      <c r="F63" s="680"/>
      <c r="G63" s="680"/>
      <c r="H63" s="680"/>
      <c r="I63" s="681"/>
      <c r="J63" s="682" t="s">
        <v>273</v>
      </c>
      <c r="K63" s="652"/>
      <c r="L63" s="653"/>
      <c r="M63" s="225">
        <v>0.02</v>
      </c>
      <c r="N63" s="227"/>
      <c r="O63" s="226">
        <f>((AVERAGE(O55:O61)*M63))</f>
        <v>0.02</v>
      </c>
      <c r="P63" s="596"/>
      <c r="Q63" s="597"/>
      <c r="R63" s="598"/>
    </row>
    <row r="64" spans="1:18" ht="108" customHeight="1">
      <c r="A64" s="502"/>
      <c r="B64" s="505"/>
      <c r="C64" s="717" t="s">
        <v>235</v>
      </c>
      <c r="D64" s="529" t="s">
        <v>143</v>
      </c>
      <c r="E64" s="163" t="s">
        <v>129</v>
      </c>
      <c r="F64" s="231">
        <v>11</v>
      </c>
      <c r="G64" s="525" t="s">
        <v>139</v>
      </c>
      <c r="H64" s="720" t="s">
        <v>212</v>
      </c>
      <c r="I64" s="240">
        <v>0.1</v>
      </c>
      <c r="J64" s="609" t="s">
        <v>232</v>
      </c>
      <c r="K64" s="534"/>
      <c r="L64" s="534"/>
      <c r="M64" s="931" t="s">
        <v>231</v>
      </c>
      <c r="N64" s="231">
        <v>0</v>
      </c>
      <c r="O64" s="248">
        <f>N64/F64</f>
        <v>0</v>
      </c>
      <c r="P64" s="153"/>
      <c r="Q64" s="229"/>
      <c r="R64" s="150"/>
    </row>
    <row r="65" spans="1:18" ht="41.25" customHeight="1">
      <c r="A65" s="502"/>
      <c r="B65" s="505"/>
      <c r="C65" s="718"/>
      <c r="D65" s="530"/>
      <c r="E65" s="160" t="s">
        <v>113</v>
      </c>
      <c r="F65" s="203">
        <v>2</v>
      </c>
      <c r="G65" s="526"/>
      <c r="H65" s="547"/>
      <c r="I65" s="241">
        <v>0.05</v>
      </c>
      <c r="J65" s="721"/>
      <c r="K65" s="534"/>
      <c r="L65" s="534"/>
      <c r="M65" s="932"/>
      <c r="N65" s="203">
        <v>0</v>
      </c>
      <c r="O65" s="202">
        <f>N65/F65</f>
        <v>0</v>
      </c>
      <c r="P65" s="913" t="s">
        <v>334</v>
      </c>
      <c r="Q65" s="229"/>
      <c r="R65" s="150"/>
    </row>
    <row r="66" spans="1:18" ht="165" customHeight="1">
      <c r="A66" s="502"/>
      <c r="B66" s="505"/>
      <c r="C66" s="718"/>
      <c r="D66" s="507" t="s">
        <v>144</v>
      </c>
      <c r="E66" s="159" t="s">
        <v>129</v>
      </c>
      <c r="F66" s="203">
        <v>125</v>
      </c>
      <c r="G66" s="725" t="s">
        <v>140</v>
      </c>
      <c r="H66" s="168" t="s">
        <v>213</v>
      </c>
      <c r="I66" s="241">
        <v>0.65</v>
      </c>
      <c r="J66" s="721"/>
      <c r="K66" s="210"/>
      <c r="L66" s="534"/>
      <c r="M66" s="932"/>
      <c r="N66" s="203"/>
      <c r="O66" s="248">
        <f>N66/F66</f>
        <v>0</v>
      </c>
      <c r="P66" s="914"/>
      <c r="Q66" s="229"/>
      <c r="R66" s="150"/>
    </row>
    <row r="67" spans="1:18" ht="138" customHeight="1">
      <c r="A67" s="502"/>
      <c r="B67" s="505"/>
      <c r="C67" s="719"/>
      <c r="D67" s="530"/>
      <c r="E67" s="160" t="s">
        <v>113</v>
      </c>
      <c r="F67" s="232">
        <v>25</v>
      </c>
      <c r="G67" s="646"/>
      <c r="H67" s="155" t="s">
        <v>214</v>
      </c>
      <c r="I67" s="241">
        <v>0.2</v>
      </c>
      <c r="J67" s="721"/>
      <c r="K67" s="237"/>
      <c r="L67" s="534"/>
      <c r="M67" s="933"/>
      <c r="N67" s="232"/>
      <c r="O67" s="202">
        <f>N67/F67</f>
        <v>0</v>
      </c>
      <c r="P67" s="915"/>
      <c r="Q67" s="230"/>
      <c r="R67" s="70"/>
    </row>
    <row r="68" spans="1:18" ht="58.5" customHeight="1">
      <c r="A68" s="502"/>
      <c r="B68" s="505"/>
      <c r="C68" s="586"/>
      <c r="D68" s="587"/>
      <c r="E68" s="587"/>
      <c r="F68" s="587"/>
      <c r="G68" s="587"/>
      <c r="H68" s="588"/>
      <c r="I68" s="184">
        <f>SUM(I64:I67)</f>
        <v>1</v>
      </c>
      <c r="J68" s="589"/>
      <c r="K68" s="589"/>
      <c r="L68" s="589"/>
      <c r="M68" s="589"/>
      <c r="N68" s="589"/>
      <c r="O68" s="184">
        <f>AVERAGE(O64:O67)</f>
        <v>0</v>
      </c>
      <c r="P68" s="212"/>
      <c r="Q68" s="177"/>
      <c r="R68" s="214"/>
    </row>
    <row r="69" spans="1:18" ht="63" customHeight="1">
      <c r="A69" s="502"/>
      <c r="B69" s="505"/>
      <c r="C69" s="679"/>
      <c r="D69" s="680"/>
      <c r="E69" s="680"/>
      <c r="F69" s="680"/>
      <c r="G69" s="680"/>
      <c r="H69" s="680"/>
      <c r="I69" s="681"/>
      <c r="J69" s="682" t="s">
        <v>275</v>
      </c>
      <c r="K69" s="652"/>
      <c r="L69" s="652"/>
      <c r="M69" s="233">
        <v>0.25</v>
      </c>
      <c r="N69" s="144"/>
      <c r="O69" s="242">
        <f>((AVERAGE(O64:O67)*M69))</f>
        <v>0</v>
      </c>
      <c r="P69" s="596"/>
      <c r="Q69" s="597"/>
      <c r="R69" s="598"/>
    </row>
    <row r="70" spans="1:18" ht="68.25" customHeight="1">
      <c r="A70" s="502"/>
      <c r="B70" s="505"/>
      <c r="C70" s="696" t="s">
        <v>178</v>
      </c>
      <c r="D70" s="506" t="s">
        <v>180</v>
      </c>
      <c r="E70" s="609" t="s">
        <v>129</v>
      </c>
      <c r="F70" s="698">
        <v>10</v>
      </c>
      <c r="G70" s="507" t="s">
        <v>179</v>
      </c>
      <c r="H70" s="175" t="s">
        <v>207</v>
      </c>
      <c r="I70" s="934">
        <v>0.35</v>
      </c>
      <c r="J70" s="702" t="s">
        <v>322</v>
      </c>
      <c r="K70" s="235"/>
      <c r="L70" s="431"/>
      <c r="M70" s="710" t="s">
        <v>118</v>
      </c>
      <c r="N70" s="698">
        <v>7</v>
      </c>
      <c r="O70" s="630">
        <f>N70/F70</f>
        <v>0.7</v>
      </c>
      <c r="P70" s="654" t="s">
        <v>327</v>
      </c>
      <c r="Q70" s="604"/>
      <c r="R70" s="604"/>
    </row>
    <row r="71" spans="1:18" ht="83.25" customHeight="1">
      <c r="A71" s="502"/>
      <c r="B71" s="505"/>
      <c r="C71" s="697"/>
      <c r="D71" s="506"/>
      <c r="E71" s="609"/>
      <c r="F71" s="699"/>
      <c r="G71" s="530"/>
      <c r="H71" s="364" t="s">
        <v>223</v>
      </c>
      <c r="I71" s="935"/>
      <c r="J71" s="533"/>
      <c r="K71" s="188"/>
      <c r="L71" s="381"/>
      <c r="M71" s="710"/>
      <c r="N71" s="699"/>
      <c r="O71" s="632"/>
      <c r="P71" s="383"/>
      <c r="Q71" s="381"/>
      <c r="R71" s="381"/>
    </row>
    <row r="72" spans="1:18" ht="109.5" customHeight="1">
      <c r="A72" s="502"/>
      <c r="B72" s="505"/>
      <c r="C72" s="697"/>
      <c r="D72" s="703" t="s">
        <v>182</v>
      </c>
      <c r="E72" s="159" t="s">
        <v>129</v>
      </c>
      <c r="F72" s="694">
        <v>1</v>
      </c>
      <c r="G72" s="705" t="s">
        <v>181</v>
      </c>
      <c r="H72" s="707" t="s">
        <v>209</v>
      </c>
      <c r="I72" s="936">
        <v>0.2</v>
      </c>
      <c r="J72" s="532"/>
      <c r="K72" s="534"/>
      <c r="L72" s="383"/>
      <c r="M72" s="710"/>
      <c r="N72" s="694">
        <v>3</v>
      </c>
      <c r="O72" s="630">
        <f>N72/F72</f>
        <v>3</v>
      </c>
      <c r="P72" s="383"/>
      <c r="Q72" s="408"/>
      <c r="R72" s="408"/>
    </row>
    <row r="73" spans="1:18" ht="41.25" customHeight="1">
      <c r="A73" s="502"/>
      <c r="B73" s="505"/>
      <c r="C73" s="697"/>
      <c r="D73" s="704"/>
      <c r="E73" s="160" t="s">
        <v>113</v>
      </c>
      <c r="F73" s="695"/>
      <c r="G73" s="706"/>
      <c r="H73" s="707"/>
      <c r="I73" s="937"/>
      <c r="J73" s="532"/>
      <c r="K73" s="534"/>
      <c r="L73" s="495"/>
      <c r="M73" s="710"/>
      <c r="N73" s="695"/>
      <c r="O73" s="632"/>
      <c r="P73" s="495"/>
      <c r="Q73" s="379"/>
      <c r="R73" s="381"/>
    </row>
    <row r="74" spans="1:18" ht="100.5" customHeight="1">
      <c r="A74" s="502"/>
      <c r="B74" s="505"/>
      <c r="C74" s="697"/>
      <c r="D74" s="712" t="s">
        <v>184</v>
      </c>
      <c r="E74" s="159" t="s">
        <v>129</v>
      </c>
      <c r="F74" s="238">
        <v>8</v>
      </c>
      <c r="G74" s="507" t="s">
        <v>183</v>
      </c>
      <c r="H74" s="507" t="s">
        <v>208</v>
      </c>
      <c r="I74" s="370">
        <v>0.3</v>
      </c>
      <c r="J74" s="533"/>
      <c r="K74" s="433"/>
      <c r="L74" s="431"/>
      <c r="M74" s="710"/>
      <c r="N74" s="238">
        <v>4</v>
      </c>
      <c r="O74" s="248">
        <f>N74/F74</f>
        <v>0.5</v>
      </c>
      <c r="P74" s="714" t="s">
        <v>328</v>
      </c>
      <c r="Q74" s="604"/>
      <c r="R74" s="381"/>
    </row>
    <row r="75" spans="1:18" ht="100.5" customHeight="1">
      <c r="A75" s="716"/>
      <c r="B75" s="505"/>
      <c r="C75" s="697"/>
      <c r="D75" s="713"/>
      <c r="E75" s="162" t="s">
        <v>113</v>
      </c>
      <c r="F75" s="239">
        <v>2</v>
      </c>
      <c r="G75" s="529"/>
      <c r="H75" s="529"/>
      <c r="I75" s="370">
        <v>0.15</v>
      </c>
      <c r="J75" s="533"/>
      <c r="K75" s="433"/>
      <c r="L75" s="671"/>
      <c r="M75" s="711"/>
      <c r="N75" s="239">
        <v>5</v>
      </c>
      <c r="O75" s="202">
        <v>1</v>
      </c>
      <c r="P75" s="715"/>
      <c r="Q75" s="605"/>
      <c r="R75" s="408"/>
    </row>
    <row r="76" spans="1:18" ht="65.25" customHeight="1">
      <c r="A76" s="181"/>
      <c r="B76" s="178"/>
      <c r="C76" s="586"/>
      <c r="D76" s="587"/>
      <c r="E76" s="587"/>
      <c r="F76" s="587"/>
      <c r="G76" s="587"/>
      <c r="H76" s="588"/>
      <c r="I76" s="184">
        <f>SUM(I70:I75)</f>
        <v>1</v>
      </c>
      <c r="J76" s="589"/>
      <c r="K76" s="589"/>
      <c r="L76" s="589"/>
      <c r="M76" s="589"/>
      <c r="N76" s="589"/>
      <c r="O76" s="184">
        <f>AVERAGE(O70:O75)</f>
        <v>1.3</v>
      </c>
      <c r="P76" s="212"/>
      <c r="Q76" s="177"/>
      <c r="R76" s="214"/>
    </row>
    <row r="77" spans="1:18" ht="80.25" customHeight="1">
      <c r="A77" s="737"/>
      <c r="B77" s="738"/>
      <c r="C77" s="738"/>
      <c r="D77" s="738"/>
      <c r="E77" s="738"/>
      <c r="F77" s="738"/>
      <c r="G77" s="738"/>
      <c r="H77" s="738"/>
      <c r="I77" s="739"/>
      <c r="J77" s="740" t="s">
        <v>273</v>
      </c>
      <c r="K77" s="741"/>
      <c r="L77" s="741"/>
      <c r="M77" s="233">
        <v>0.1</v>
      </c>
      <c r="N77" s="68"/>
      <c r="O77" s="243">
        <f>(AVERAGE(O70:O75))*M77</f>
        <v>0.13</v>
      </c>
      <c r="P77" s="596"/>
      <c r="Q77" s="597"/>
      <c r="R77" s="598"/>
    </row>
    <row r="78" spans="1:18" ht="50.25" customHeight="1" thickBot="1">
      <c r="A78" s="742" t="s">
        <v>27</v>
      </c>
      <c r="B78" s="743"/>
      <c r="C78" s="743"/>
      <c r="D78" s="743"/>
      <c r="E78" s="743"/>
      <c r="F78" s="744"/>
      <c r="G78" s="251">
        <f>(N8+N10+N12 +N14 +N17 +N19 +N23 +N25 +N28 +N32 +N35 +N37 +N45 +N55 +N57 +N64 +N66 +N70+N72+N74)/(F8+F10+F12 +F14 +F17 +F19 +F23 +F25 +F28 +F32 +F35 +F37 +F45 +F55 +F57 +F64 +F66 +F70+F72+F74)</f>
        <v>0.43665228113440197</v>
      </c>
      <c r="H78" s="742" t="s">
        <v>28</v>
      </c>
      <c r="I78" s="636"/>
      <c r="J78" s="636"/>
      <c r="K78" s="636"/>
      <c r="L78" s="636"/>
      <c r="M78" s="244">
        <f>(N9 +N11 +N13 +N15 +N18 +N21 +N24 +N26 +N34 +N36 +N41 +N49 +N56 +N65 +N67 +N75)/(F9 +F11 +F13 +F15 +F18 +F21 +F24 +F26 +F34 +F36 +F41 +F49 +F56 +F65 +F67 +F75)</f>
        <v>0.22272727272727272</v>
      </c>
      <c r="N78" s="745"/>
      <c r="O78" s="464"/>
      <c r="P78" s="636"/>
      <c r="Q78" s="636"/>
      <c r="R78" s="383"/>
    </row>
    <row r="79" spans="1:18" ht="44.25" customHeight="1" thickBot="1">
      <c r="A79" s="726" t="s">
        <v>29</v>
      </c>
      <c r="B79" s="726"/>
      <c r="C79" s="726"/>
      <c r="D79" s="726"/>
      <c r="E79" s="726"/>
      <c r="F79" s="726"/>
      <c r="G79" s="726"/>
      <c r="H79" s="726"/>
      <c r="I79" s="726"/>
      <c r="J79" s="726"/>
      <c r="K79" s="726"/>
      <c r="L79" s="726"/>
      <c r="M79" s="726"/>
      <c r="N79" s="727"/>
      <c r="O79" s="252">
        <f>O77+O69+O63+O54+O31</f>
        <v>0.27832621768236382</v>
      </c>
      <c r="P79" s="250"/>
      <c r="Q79" s="250"/>
      <c r="R79" s="214"/>
    </row>
    <row r="80" spans="1:18" ht="83.25" customHeight="1">
      <c r="A80" s="728" t="s">
        <v>220</v>
      </c>
      <c r="B80" s="729">
        <v>0.3</v>
      </c>
      <c r="C80" s="530" t="s">
        <v>167</v>
      </c>
      <c r="D80" s="732" t="s">
        <v>168</v>
      </c>
      <c r="E80" s="163" t="s">
        <v>129</v>
      </c>
      <c r="F80" s="676">
        <v>1</v>
      </c>
      <c r="G80" s="530" t="s">
        <v>167</v>
      </c>
      <c r="H80" s="182" t="s">
        <v>169</v>
      </c>
      <c r="I80" s="735">
        <v>0.05</v>
      </c>
      <c r="J80" s="748" t="s">
        <v>323</v>
      </c>
      <c r="K80" s="433"/>
      <c r="L80" s="433"/>
      <c r="M80" s="671" t="s">
        <v>118</v>
      </c>
      <c r="N80" s="676">
        <v>0</v>
      </c>
      <c r="O80" s="746">
        <f>N80/F80</f>
        <v>0</v>
      </c>
      <c r="P80" s="605"/>
      <c r="Q80" s="605"/>
      <c r="R80" s="605"/>
    </row>
    <row r="81" spans="1:18" ht="81.75" customHeight="1">
      <c r="A81" s="728"/>
      <c r="B81" s="730"/>
      <c r="C81" s="506"/>
      <c r="D81" s="733"/>
      <c r="E81" s="160" t="s">
        <v>113</v>
      </c>
      <c r="F81" s="677"/>
      <c r="G81" s="734"/>
      <c r="H81" s="253" t="s">
        <v>170</v>
      </c>
      <c r="I81" s="736"/>
      <c r="J81" s="733"/>
      <c r="K81" s="408"/>
      <c r="L81" s="379"/>
      <c r="M81" s="379"/>
      <c r="N81" s="677"/>
      <c r="O81" s="746"/>
      <c r="P81" s="381"/>
      <c r="Q81" s="381"/>
      <c r="R81" s="381"/>
    </row>
    <row r="82" spans="1:18" ht="63.75" customHeight="1">
      <c r="A82" s="728"/>
      <c r="B82" s="730"/>
      <c r="C82" s="750" t="s">
        <v>177</v>
      </c>
      <c r="D82" s="758" t="s">
        <v>172</v>
      </c>
      <c r="E82" s="159" t="s">
        <v>129</v>
      </c>
      <c r="F82" s="203">
        <v>450</v>
      </c>
      <c r="G82" s="506" t="s">
        <v>171</v>
      </c>
      <c r="H82" s="174" t="s">
        <v>201</v>
      </c>
      <c r="I82" s="241">
        <v>0.25</v>
      </c>
      <c r="J82" s="666" t="s">
        <v>200</v>
      </c>
      <c r="K82" s="668"/>
      <c r="L82" s="762"/>
      <c r="M82" s="764" t="s">
        <v>230</v>
      </c>
      <c r="N82" s="203">
        <v>711</v>
      </c>
      <c r="O82" s="258">
        <v>1</v>
      </c>
      <c r="P82" s="383"/>
      <c r="Q82" s="381"/>
      <c r="R82" s="381"/>
    </row>
    <row r="83" spans="1:18" ht="70.5" customHeight="1">
      <c r="A83" s="728"/>
      <c r="B83" s="730"/>
      <c r="C83" s="928"/>
      <c r="D83" s="759"/>
      <c r="E83" s="160" t="s">
        <v>113</v>
      </c>
      <c r="F83" s="203">
        <v>50</v>
      </c>
      <c r="G83" s="734"/>
      <c r="H83" s="174" t="s">
        <v>202</v>
      </c>
      <c r="I83" s="241">
        <v>0.1</v>
      </c>
      <c r="J83" s="532"/>
      <c r="K83" s="668"/>
      <c r="L83" s="763"/>
      <c r="M83" s="765"/>
      <c r="N83" s="203">
        <v>12</v>
      </c>
      <c r="O83" s="257">
        <f>N83/F83</f>
        <v>0.24</v>
      </c>
      <c r="P83" s="383"/>
      <c r="Q83" s="408"/>
      <c r="R83" s="381"/>
    </row>
    <row r="84" spans="1:18" ht="75" customHeight="1">
      <c r="A84" s="728"/>
      <c r="B84" s="730"/>
      <c r="C84" s="928"/>
      <c r="D84" s="767" t="s">
        <v>173</v>
      </c>
      <c r="E84" s="159" t="s">
        <v>129</v>
      </c>
      <c r="F84" s="203">
        <v>21</v>
      </c>
      <c r="G84" s="506" t="s">
        <v>174</v>
      </c>
      <c r="H84" s="506" t="s">
        <v>203</v>
      </c>
      <c r="I84" s="241">
        <v>0.15</v>
      </c>
      <c r="J84" s="532"/>
      <c r="K84" s="668"/>
      <c r="L84" s="763"/>
      <c r="M84" s="765"/>
      <c r="N84" s="203">
        <v>12</v>
      </c>
      <c r="O84" s="258">
        <f>N84/F84</f>
        <v>0.5714285714285714</v>
      </c>
      <c r="P84" s="270"/>
      <c r="Q84" s="559"/>
      <c r="R84" s="383"/>
    </row>
    <row r="85" spans="1:18" ht="75" customHeight="1">
      <c r="A85" s="728"/>
      <c r="B85" s="730"/>
      <c r="C85" s="928"/>
      <c r="D85" s="767"/>
      <c r="E85" s="160" t="s">
        <v>113</v>
      </c>
      <c r="F85" s="203">
        <v>5</v>
      </c>
      <c r="G85" s="506"/>
      <c r="H85" s="506"/>
      <c r="I85" s="241">
        <v>0.1</v>
      </c>
      <c r="J85" s="532"/>
      <c r="K85" s="668"/>
      <c r="L85" s="763"/>
      <c r="M85" s="765"/>
      <c r="N85" s="203">
        <v>3</v>
      </c>
      <c r="O85" s="257">
        <f>N85/F85</f>
        <v>0.6</v>
      </c>
      <c r="P85" s="271"/>
      <c r="Q85" s="559"/>
      <c r="R85" s="383"/>
    </row>
    <row r="86" spans="1:18" ht="75" customHeight="1">
      <c r="A86" s="728"/>
      <c r="B86" s="730"/>
      <c r="C86" s="928"/>
      <c r="D86" s="750" t="s">
        <v>175</v>
      </c>
      <c r="E86" s="159" t="s">
        <v>129</v>
      </c>
      <c r="F86" s="677">
        <v>1</v>
      </c>
      <c r="G86" s="750" t="s">
        <v>176</v>
      </c>
      <c r="H86" s="750" t="s">
        <v>204</v>
      </c>
      <c r="I86" s="735">
        <v>0.05</v>
      </c>
      <c r="J86" s="748"/>
      <c r="K86" s="236"/>
      <c r="L86" s="433"/>
      <c r="M86" s="765"/>
      <c r="N86" s="677">
        <v>0</v>
      </c>
      <c r="O86" s="760">
        <f>N86/F86</f>
        <v>0</v>
      </c>
      <c r="P86" s="559"/>
      <c r="Q86" s="268"/>
      <c r="R86" s="408"/>
    </row>
    <row r="87" spans="1:18" ht="75" customHeight="1">
      <c r="A87" s="728"/>
      <c r="B87" s="730"/>
      <c r="C87" s="751"/>
      <c r="D87" s="751"/>
      <c r="E87" s="160" t="s">
        <v>113</v>
      </c>
      <c r="F87" s="677"/>
      <c r="G87" s="751"/>
      <c r="H87" s="751"/>
      <c r="I87" s="736"/>
      <c r="J87" s="748"/>
      <c r="K87" s="236"/>
      <c r="L87" s="433"/>
      <c r="M87" s="765"/>
      <c r="N87" s="677"/>
      <c r="O87" s="761"/>
      <c r="P87" s="559"/>
      <c r="Q87" s="268"/>
      <c r="R87" s="408"/>
    </row>
    <row r="88" spans="1:18" ht="75" customHeight="1">
      <c r="A88" s="728"/>
      <c r="B88" s="731"/>
      <c r="C88" s="757" t="s">
        <v>243</v>
      </c>
      <c r="D88" s="750" t="s">
        <v>250</v>
      </c>
      <c r="E88" s="163" t="s">
        <v>129</v>
      </c>
      <c r="F88" s="203">
        <v>7</v>
      </c>
      <c r="G88" s="926" t="s">
        <v>246</v>
      </c>
      <c r="H88" s="750" t="s">
        <v>249</v>
      </c>
      <c r="I88" s="241">
        <v>0.05</v>
      </c>
      <c r="J88" s="748"/>
      <c r="K88" s="236"/>
      <c r="L88" s="433"/>
      <c r="M88" s="765"/>
      <c r="N88" s="203">
        <v>0</v>
      </c>
      <c r="O88" s="258">
        <f t="shared" ref="O88:O93" si="1">N88/F88</f>
        <v>0</v>
      </c>
      <c r="P88" s="559"/>
      <c r="Q88" s="268"/>
      <c r="R88" s="408"/>
    </row>
    <row r="89" spans="1:18" ht="75" customHeight="1">
      <c r="A89" s="728"/>
      <c r="B89" s="731"/>
      <c r="C89" s="532"/>
      <c r="D89" s="751"/>
      <c r="E89" s="160" t="s">
        <v>113</v>
      </c>
      <c r="F89" s="203">
        <v>6</v>
      </c>
      <c r="G89" s="927"/>
      <c r="H89" s="751"/>
      <c r="I89" s="241">
        <v>0.05</v>
      </c>
      <c r="J89" s="748"/>
      <c r="K89" s="236"/>
      <c r="L89" s="433"/>
      <c r="M89" s="765"/>
      <c r="N89" s="203">
        <v>0</v>
      </c>
      <c r="O89" s="257">
        <f t="shared" si="1"/>
        <v>0</v>
      </c>
      <c r="P89" s="559"/>
      <c r="Q89" s="268"/>
      <c r="R89" s="408"/>
    </row>
    <row r="90" spans="1:18" ht="75" customHeight="1">
      <c r="A90" s="728"/>
      <c r="B90" s="731"/>
      <c r="C90" s="532"/>
      <c r="D90" s="750" t="s">
        <v>251</v>
      </c>
      <c r="E90" s="163" t="s">
        <v>129</v>
      </c>
      <c r="F90" s="203">
        <v>7</v>
      </c>
      <c r="G90" s="750" t="s">
        <v>247</v>
      </c>
      <c r="H90" s="750" t="s">
        <v>244</v>
      </c>
      <c r="I90" s="241">
        <v>0.05</v>
      </c>
      <c r="J90" s="748"/>
      <c r="K90" s="236"/>
      <c r="L90" s="433"/>
      <c r="M90" s="765"/>
      <c r="N90" s="203">
        <v>0</v>
      </c>
      <c r="O90" s="258">
        <f t="shared" si="1"/>
        <v>0</v>
      </c>
      <c r="P90" s="559"/>
      <c r="Q90" s="268"/>
      <c r="R90" s="408"/>
    </row>
    <row r="91" spans="1:18" ht="75" customHeight="1">
      <c r="A91" s="728"/>
      <c r="B91" s="731"/>
      <c r="C91" s="532"/>
      <c r="D91" s="751"/>
      <c r="E91" s="160" t="s">
        <v>113</v>
      </c>
      <c r="F91" s="203">
        <v>6</v>
      </c>
      <c r="G91" s="751"/>
      <c r="H91" s="751"/>
      <c r="I91" s="241">
        <v>0.05</v>
      </c>
      <c r="J91" s="748"/>
      <c r="K91" s="236"/>
      <c r="L91" s="433"/>
      <c r="M91" s="765"/>
      <c r="N91" s="203">
        <v>0</v>
      </c>
      <c r="O91" s="257">
        <f t="shared" si="1"/>
        <v>0</v>
      </c>
      <c r="P91" s="559"/>
      <c r="Q91" s="268"/>
      <c r="R91" s="408"/>
    </row>
    <row r="92" spans="1:18" ht="75" customHeight="1">
      <c r="A92" s="728"/>
      <c r="B92" s="731"/>
      <c r="C92" s="533"/>
      <c r="D92" s="929" t="s">
        <v>252</v>
      </c>
      <c r="E92" s="163" t="s">
        <v>129</v>
      </c>
      <c r="F92" s="203">
        <v>7</v>
      </c>
      <c r="G92" s="750" t="s">
        <v>248</v>
      </c>
      <c r="H92" s="750" t="s">
        <v>245</v>
      </c>
      <c r="I92" s="241">
        <v>0.05</v>
      </c>
      <c r="J92" s="748"/>
      <c r="K92" s="236"/>
      <c r="L92" s="433"/>
      <c r="M92" s="765"/>
      <c r="N92" s="203">
        <v>0</v>
      </c>
      <c r="O92" s="258">
        <f t="shared" si="1"/>
        <v>0</v>
      </c>
      <c r="P92" s="559"/>
      <c r="Q92" s="268"/>
      <c r="R92" s="408"/>
    </row>
    <row r="93" spans="1:18" ht="58.5" customHeight="1">
      <c r="A93" s="728"/>
      <c r="B93" s="731"/>
      <c r="C93" s="642"/>
      <c r="D93" s="930"/>
      <c r="E93" s="160" t="s">
        <v>113</v>
      </c>
      <c r="F93" s="203">
        <v>6</v>
      </c>
      <c r="G93" s="751"/>
      <c r="H93" s="751"/>
      <c r="I93" s="241">
        <v>0.05</v>
      </c>
      <c r="J93" s="662"/>
      <c r="K93" s="254"/>
      <c r="L93" s="434"/>
      <c r="M93" s="766"/>
      <c r="N93" s="203">
        <v>0</v>
      </c>
      <c r="O93" s="257">
        <f t="shared" si="1"/>
        <v>0</v>
      </c>
      <c r="P93" s="559"/>
      <c r="Q93" s="269"/>
      <c r="R93" s="379"/>
    </row>
    <row r="94" spans="1:18" ht="58.5" customHeight="1">
      <c r="A94" s="181"/>
      <c r="B94" s="178"/>
      <c r="C94" s="586"/>
      <c r="D94" s="587"/>
      <c r="E94" s="587"/>
      <c r="F94" s="587"/>
      <c r="G94" s="587"/>
      <c r="H94" s="588"/>
      <c r="I94" s="184">
        <f>SUM(I80:I93)</f>
        <v>1.0000000000000002</v>
      </c>
      <c r="J94" s="589"/>
      <c r="K94" s="589"/>
      <c r="L94" s="589"/>
      <c r="M94" s="589"/>
      <c r="N94" s="747"/>
      <c r="O94" s="267">
        <f>AVERAGE(O80:O93)</f>
        <v>0.20095238095238097</v>
      </c>
      <c r="P94" s="213"/>
      <c r="Q94" s="177"/>
      <c r="R94" s="214"/>
    </row>
    <row r="95" spans="1:18" ht="56.25" customHeight="1">
      <c r="A95" s="737"/>
      <c r="B95" s="738"/>
      <c r="C95" s="738"/>
      <c r="D95" s="738"/>
      <c r="E95" s="738"/>
      <c r="F95" s="738"/>
      <c r="G95" s="738"/>
      <c r="H95" s="738"/>
      <c r="I95" s="739"/>
      <c r="J95" s="754" t="s">
        <v>32</v>
      </c>
      <c r="K95" s="755"/>
      <c r="L95" s="756"/>
      <c r="M95" s="255">
        <v>0.3</v>
      </c>
      <c r="N95" s="71"/>
      <c r="O95" s="259">
        <f>(AVERAGE(O80:O93))*M95</f>
        <v>6.028571428571429E-2</v>
      </c>
      <c r="P95" s="596"/>
      <c r="Q95" s="597"/>
      <c r="R95" s="598"/>
    </row>
    <row r="96" spans="1:18" ht="56.25" customHeight="1" thickBot="1">
      <c r="A96" s="768" t="s">
        <v>33</v>
      </c>
      <c r="B96" s="769"/>
      <c r="C96" s="769"/>
      <c r="D96" s="769"/>
      <c r="E96" s="769"/>
      <c r="F96" s="770"/>
      <c r="G96" s="55">
        <f>((N80+N82+N84+N86+N88+N90+N92)/(F80+F82+F84+F86+F88+F90+F92))</f>
        <v>1.4635627530364372</v>
      </c>
      <c r="H96" s="461" t="s">
        <v>34</v>
      </c>
      <c r="I96" s="376"/>
      <c r="J96" s="376"/>
      <c r="K96" s="376"/>
      <c r="L96" s="462"/>
      <c r="M96" s="55">
        <f>((N83+N85+N89+N91+N93)/(F83+F85+F89+F91+F93))</f>
        <v>0.20547945205479451</v>
      </c>
      <c r="N96" s="771"/>
      <c r="O96" s="464"/>
      <c r="P96" s="376"/>
      <c r="Q96" s="376"/>
      <c r="R96" s="377"/>
    </row>
    <row r="97" spans="1:18" ht="36" customHeight="1" thickBot="1">
      <c r="A97" s="726" t="s">
        <v>35</v>
      </c>
      <c r="B97" s="726"/>
      <c r="C97" s="726"/>
      <c r="D97" s="726"/>
      <c r="E97" s="726"/>
      <c r="F97" s="726"/>
      <c r="G97" s="726"/>
      <c r="H97" s="726"/>
      <c r="I97" s="726"/>
      <c r="J97" s="726"/>
      <c r="K97" s="726"/>
      <c r="L97" s="726"/>
      <c r="M97" s="726"/>
      <c r="N97" s="727"/>
      <c r="O97" s="261">
        <f>O95</f>
        <v>6.028571428571429E-2</v>
      </c>
      <c r="P97" s="772"/>
      <c r="Q97" s="376"/>
      <c r="R97" s="377"/>
    </row>
    <row r="98" spans="1:18" ht="60" customHeight="1">
      <c r="A98" s="799" t="s">
        <v>219</v>
      </c>
      <c r="B98" s="773">
        <v>0.15</v>
      </c>
      <c r="C98" s="921" t="s">
        <v>148</v>
      </c>
      <c r="D98" s="923" t="s">
        <v>147</v>
      </c>
      <c r="E98" s="356" t="s">
        <v>129</v>
      </c>
      <c r="F98" s="357">
        <v>6</v>
      </c>
      <c r="G98" s="925" t="s">
        <v>146</v>
      </c>
      <c r="H98" s="358" t="s">
        <v>165</v>
      </c>
      <c r="I98" s="241">
        <v>0.15</v>
      </c>
      <c r="J98" s="783" t="s">
        <v>324</v>
      </c>
      <c r="K98" s="784"/>
      <c r="L98" s="669"/>
      <c r="M98" s="666" t="s">
        <v>21</v>
      </c>
      <c r="N98" s="172">
        <v>6</v>
      </c>
      <c r="O98" s="262">
        <f>N98/F98</f>
        <v>1</v>
      </c>
      <c r="P98" s="654" t="s">
        <v>331</v>
      </c>
      <c r="Q98" s="604"/>
      <c r="R98" s="604"/>
    </row>
    <row r="99" spans="1:18" ht="94.5">
      <c r="A99" s="800"/>
      <c r="B99" s="774"/>
      <c r="C99" s="922"/>
      <c r="D99" s="924"/>
      <c r="E99" s="359" t="s">
        <v>113</v>
      </c>
      <c r="F99" s="357">
        <v>2</v>
      </c>
      <c r="G99" s="925"/>
      <c r="H99" s="358" t="s">
        <v>166</v>
      </c>
      <c r="I99" s="241">
        <v>0.1</v>
      </c>
      <c r="J99" s="531"/>
      <c r="K99" s="784"/>
      <c r="L99" s="670"/>
      <c r="M99" s="532"/>
      <c r="N99" s="172">
        <v>3</v>
      </c>
      <c r="O99" s="202">
        <v>1</v>
      </c>
      <c r="P99" s="655"/>
      <c r="Q99" s="605"/>
      <c r="R99" s="605"/>
    </row>
    <row r="100" spans="1:18" ht="60" customHeight="1">
      <c r="A100" s="800"/>
      <c r="B100" s="775"/>
      <c r="C100" s="916" t="s">
        <v>211</v>
      </c>
      <c r="D100" s="918" t="s">
        <v>206</v>
      </c>
      <c r="E100" s="356" t="s">
        <v>129</v>
      </c>
      <c r="F100" s="360">
        <v>16</v>
      </c>
      <c r="G100" s="916" t="s">
        <v>205</v>
      </c>
      <c r="H100" s="920" t="s">
        <v>217</v>
      </c>
      <c r="I100" s="241">
        <v>0.6</v>
      </c>
      <c r="J100" s="533"/>
      <c r="K100" s="264"/>
      <c r="L100" s="671"/>
      <c r="M100" s="532"/>
      <c r="N100" s="173">
        <v>0</v>
      </c>
      <c r="O100" s="263">
        <f>N100/F100</f>
        <v>0</v>
      </c>
      <c r="P100" s="605"/>
      <c r="Q100" s="605"/>
      <c r="R100" s="605"/>
    </row>
    <row r="101" spans="1:18" ht="66.75" customHeight="1">
      <c r="A101" s="801"/>
      <c r="B101" s="383"/>
      <c r="C101" s="917"/>
      <c r="D101" s="919"/>
      <c r="E101" s="359" t="s">
        <v>113</v>
      </c>
      <c r="F101" s="360">
        <v>5</v>
      </c>
      <c r="G101" s="917"/>
      <c r="H101" s="917"/>
      <c r="I101" s="241">
        <v>0.15</v>
      </c>
      <c r="J101" s="662"/>
      <c r="K101" s="265"/>
      <c r="L101" s="379"/>
      <c r="M101" s="785"/>
      <c r="N101" s="173">
        <v>0</v>
      </c>
      <c r="O101" s="202">
        <f>N101/F101</f>
        <v>0</v>
      </c>
      <c r="P101" s="495"/>
      <c r="Q101" s="379"/>
      <c r="R101" s="379"/>
    </row>
    <row r="102" spans="1:18" ht="38.25" customHeight="1">
      <c r="A102" s="779"/>
      <c r="B102" s="145"/>
      <c r="C102" s="586"/>
      <c r="D102" s="587"/>
      <c r="E102" s="587"/>
      <c r="F102" s="587"/>
      <c r="G102" s="587"/>
      <c r="H102" s="588"/>
      <c r="I102" s="184">
        <f>SUM(I98:I101)</f>
        <v>1</v>
      </c>
      <c r="J102" s="754" t="s">
        <v>37</v>
      </c>
      <c r="K102" s="755"/>
      <c r="L102" s="756"/>
      <c r="M102" s="201">
        <v>0.15</v>
      </c>
      <c r="N102" s="71"/>
      <c r="O102" s="234">
        <f>(AVERAGE(O98:O101))*M102</f>
        <v>7.4999999999999997E-2</v>
      </c>
      <c r="P102" s="782"/>
      <c r="Q102" s="376"/>
      <c r="R102" s="377"/>
    </row>
    <row r="103" spans="1:18"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row>
    <row r="104" spans="1:18" ht="57" customHeight="1" thickBot="1">
      <c r="A104" s="780"/>
      <c r="B104" s="786" t="s">
        <v>236</v>
      </c>
      <c r="C104" s="473"/>
      <c r="D104" s="473"/>
      <c r="E104" s="473"/>
      <c r="F104" s="473"/>
      <c r="G104" s="473"/>
      <c r="H104" s="473"/>
      <c r="I104" s="473"/>
      <c r="J104" s="473"/>
      <c r="K104" s="473"/>
      <c r="L104" s="473"/>
      <c r="M104" s="473"/>
      <c r="N104" s="473"/>
      <c r="O104" s="261">
        <f>O102</f>
        <v>7.4999999999999997E-2</v>
      </c>
      <c r="P104" s="772"/>
      <c r="Q104" s="376"/>
      <c r="R104" s="377"/>
    </row>
    <row r="105" spans="1:18" ht="15.75" customHeight="1">
      <c r="A105" s="780"/>
      <c r="B105" s="148"/>
      <c r="C105" s="148"/>
      <c r="D105" s="148"/>
      <c r="E105" s="148"/>
      <c r="F105" s="148"/>
      <c r="G105" s="148"/>
      <c r="H105" s="148"/>
      <c r="I105" s="148"/>
      <c r="J105" s="149"/>
      <c r="K105" s="787" t="s">
        <v>41</v>
      </c>
      <c r="L105" s="788"/>
      <c r="M105" s="788"/>
      <c r="N105" s="789"/>
      <c r="O105" s="790">
        <f>O79+O97+O104</f>
        <v>0.41361193196807811</v>
      </c>
      <c r="P105" s="792"/>
      <c r="Q105" s="788"/>
      <c r="R105" s="789"/>
    </row>
    <row r="106" spans="1:18" ht="22.5" customHeight="1">
      <c r="A106" s="781"/>
      <c r="B106" s="147"/>
      <c r="C106" s="147"/>
      <c r="D106" s="147"/>
      <c r="E106" s="147"/>
      <c r="F106" s="147"/>
      <c r="G106" s="147"/>
      <c r="H106" s="147"/>
      <c r="I106" s="147"/>
      <c r="J106" s="146"/>
      <c r="K106" s="396"/>
      <c r="L106" s="404"/>
      <c r="M106" s="404"/>
      <c r="N106" s="393"/>
      <c r="O106" s="791"/>
      <c r="P106" s="396"/>
      <c r="Q106" s="404"/>
      <c r="R106" s="393"/>
    </row>
    <row r="107" spans="1:18" ht="15.75" customHeight="1">
      <c r="A107" s="152"/>
      <c r="K107" s="1"/>
    </row>
    <row r="108" spans="1:18" ht="15.75" customHeight="1">
      <c r="A108" s="152"/>
      <c r="K108" s="1"/>
    </row>
    <row r="109" spans="1:18" ht="15.75" customHeight="1">
      <c r="A109" s="152"/>
      <c r="G109" s="67" t="s">
        <v>73</v>
      </c>
      <c r="H109" s="67" t="s">
        <v>136</v>
      </c>
      <c r="K109" s="1"/>
    </row>
    <row r="110" spans="1:18" ht="15.75" customHeight="1">
      <c r="A110" s="152"/>
      <c r="G110" s="67" t="s">
        <v>326</v>
      </c>
      <c r="K110" s="1"/>
    </row>
    <row r="111" spans="1:18" ht="15.75" customHeight="1">
      <c r="A111" s="152"/>
      <c r="G111" s="67" t="s">
        <v>238</v>
      </c>
      <c r="K111" s="1"/>
    </row>
    <row r="112" spans="1:18"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mergeCells count="320">
    <mergeCell ref="A8:A54"/>
    <mergeCell ref="B8:B75"/>
    <mergeCell ref="C8:C15"/>
    <mergeCell ref="H8:H9"/>
    <mergeCell ref="J8:J15"/>
    <mergeCell ref="K8:K9"/>
    <mergeCell ref="C23:C29"/>
    <mergeCell ref="P55:P61"/>
    <mergeCell ref="L8:L9"/>
    <mergeCell ref="G28:G29"/>
    <mergeCell ref="I28:I29"/>
    <mergeCell ref="L28:L29"/>
    <mergeCell ref="C31:I31"/>
    <mergeCell ref="J31:L31"/>
    <mergeCell ref="D45:D52"/>
    <mergeCell ref="E45:E48"/>
    <mergeCell ref="G8:G9"/>
    <mergeCell ref="A1:B4"/>
    <mergeCell ref="C1:Q1"/>
    <mergeCell ref="C2:Q2"/>
    <mergeCell ref="C3:Q3"/>
    <mergeCell ref="C4:Q4"/>
    <mergeCell ref="A5:J5"/>
    <mergeCell ref="N5:R5"/>
    <mergeCell ref="O6:O7"/>
    <mergeCell ref="P6:P7"/>
    <mergeCell ref="Q6:Q7"/>
    <mergeCell ref="R6:R7"/>
    <mergeCell ref="L6:L7"/>
    <mergeCell ref="M6:M7"/>
    <mergeCell ref="N6:N7"/>
    <mergeCell ref="I6:I7"/>
    <mergeCell ref="J6:J7"/>
    <mergeCell ref="K6:K7"/>
    <mergeCell ref="A6:A7"/>
    <mergeCell ref="B6:B7"/>
    <mergeCell ref="C6:C7"/>
    <mergeCell ref="D6:F6"/>
    <mergeCell ref="G6:G7"/>
    <mergeCell ref="H6:H7"/>
    <mergeCell ref="D23:D24"/>
    <mergeCell ref="G23:G24"/>
    <mergeCell ref="H23:H24"/>
    <mergeCell ref="J23:J29"/>
    <mergeCell ref="K23:K24"/>
    <mergeCell ref="L23:L24"/>
    <mergeCell ref="D25:D27"/>
    <mergeCell ref="N26:N27"/>
    <mergeCell ref="O26:O27"/>
    <mergeCell ref="D28:D29"/>
    <mergeCell ref="F28:F29"/>
    <mergeCell ref="N28:N29"/>
    <mergeCell ref="O28:O29"/>
    <mergeCell ref="G25:G27"/>
    <mergeCell ref="K25:K27"/>
    <mergeCell ref="L25:L27"/>
    <mergeCell ref="E26:E27"/>
    <mergeCell ref="F26:F27"/>
    <mergeCell ref="I26:I27"/>
    <mergeCell ref="K14:K15"/>
    <mergeCell ref="C22:H22"/>
    <mergeCell ref="K22:L22"/>
    <mergeCell ref="P17:P21"/>
    <mergeCell ref="D19:D21"/>
    <mergeCell ref="E19:E20"/>
    <mergeCell ref="F19:F20"/>
    <mergeCell ref="G19:G21"/>
    <mergeCell ref="I19:I20"/>
    <mergeCell ref="K19:K21"/>
    <mergeCell ref="L19:L21"/>
    <mergeCell ref="N19:N20"/>
    <mergeCell ref="O19:O20"/>
    <mergeCell ref="Q8:Q15"/>
    <mergeCell ref="R8:R15"/>
    <mergeCell ref="D10:D11"/>
    <mergeCell ref="G10:G11"/>
    <mergeCell ref="H10:H11"/>
    <mergeCell ref="K10:K11"/>
    <mergeCell ref="L10:L11"/>
    <mergeCell ref="C16:H16"/>
    <mergeCell ref="J16:L16"/>
    <mergeCell ref="D12:D15"/>
    <mergeCell ref="G12:G15"/>
    <mergeCell ref="H12:H13"/>
    <mergeCell ref="K12:K13"/>
    <mergeCell ref="L12:L13"/>
    <mergeCell ref="H14:H15"/>
    <mergeCell ref="L14:L15"/>
    <mergeCell ref="M8:M29"/>
    <mergeCell ref="P8:P15"/>
    <mergeCell ref="C17:C21"/>
    <mergeCell ref="D17:D18"/>
    <mergeCell ref="G17:G18"/>
    <mergeCell ref="J17:J21"/>
    <mergeCell ref="K17:K18"/>
    <mergeCell ref="L17:L18"/>
    <mergeCell ref="C30:H30"/>
    <mergeCell ref="J30:N30"/>
    <mergeCell ref="P31:R31"/>
    <mergeCell ref="C32:C52"/>
    <mergeCell ref="D32:D34"/>
    <mergeCell ref="E32:E33"/>
    <mergeCell ref="F32:F33"/>
    <mergeCell ref="G32:G34"/>
    <mergeCell ref="Q32:Q44"/>
    <mergeCell ref="R32:R44"/>
    <mergeCell ref="D35:D36"/>
    <mergeCell ref="G35:G36"/>
    <mergeCell ref="J35:J36"/>
    <mergeCell ref="M35:M36"/>
    <mergeCell ref="D37:D44"/>
    <mergeCell ref="E37:E40"/>
    <mergeCell ref="I32:I33"/>
    <mergeCell ref="J32:J34"/>
    <mergeCell ref="K32:K44"/>
    <mergeCell ref="L32:L44"/>
    <mergeCell ref="M32:M34"/>
    <mergeCell ref="N32:N33"/>
    <mergeCell ref="F37:F40"/>
    <mergeCell ref="G37:G44"/>
    <mergeCell ref="I37:I40"/>
    <mergeCell ref="M37:M44"/>
    <mergeCell ref="N37:N40"/>
    <mergeCell ref="O37:O40"/>
    <mergeCell ref="J39:J44"/>
    <mergeCell ref="O32:O33"/>
    <mergeCell ref="P32:P44"/>
    <mergeCell ref="E41:E44"/>
    <mergeCell ref="F41:F44"/>
    <mergeCell ref="I41:I44"/>
    <mergeCell ref="N41:N44"/>
    <mergeCell ref="O41:O44"/>
    <mergeCell ref="P54:R54"/>
    <mergeCell ref="O45:O48"/>
    <mergeCell ref="P45:P52"/>
    <mergeCell ref="Q45:Q52"/>
    <mergeCell ref="R45:R52"/>
    <mergeCell ref="H47:H48"/>
    <mergeCell ref="E49:E52"/>
    <mergeCell ref="F49:F52"/>
    <mergeCell ref="H49:H52"/>
    <mergeCell ref="I49:I52"/>
    <mergeCell ref="K49:K52"/>
    <mergeCell ref="I45:I48"/>
    <mergeCell ref="J45:J52"/>
    <mergeCell ref="K45:K48"/>
    <mergeCell ref="L45:L52"/>
    <mergeCell ref="M45:M52"/>
    <mergeCell ref="N45:N48"/>
    <mergeCell ref="N49:N52"/>
    <mergeCell ref="F45:F48"/>
    <mergeCell ref="I57:I61"/>
    <mergeCell ref="C55:C61"/>
    <mergeCell ref="D55:D56"/>
    <mergeCell ref="G55:G56"/>
    <mergeCell ref="J55:J61"/>
    <mergeCell ref="K55:K56"/>
    <mergeCell ref="O49:O52"/>
    <mergeCell ref="C53:H53"/>
    <mergeCell ref="J53:N53"/>
    <mergeCell ref="C54:I54"/>
    <mergeCell ref="J54:L54"/>
    <mergeCell ref="G45:G52"/>
    <mergeCell ref="H45:H46"/>
    <mergeCell ref="Q70:Q73"/>
    <mergeCell ref="R70:R75"/>
    <mergeCell ref="N72:N73"/>
    <mergeCell ref="O72:O73"/>
    <mergeCell ref="Q74:Q75"/>
    <mergeCell ref="J69:L69"/>
    <mergeCell ref="P69:R69"/>
    <mergeCell ref="M70:M75"/>
    <mergeCell ref="N70:N71"/>
    <mergeCell ref="P74:P75"/>
    <mergeCell ref="H60:H61"/>
    <mergeCell ref="C62:H62"/>
    <mergeCell ref="J62:N62"/>
    <mergeCell ref="C63:I63"/>
    <mergeCell ref="J63:L63"/>
    <mergeCell ref="L55:L61"/>
    <mergeCell ref="M55:M61"/>
    <mergeCell ref="D57:D61"/>
    <mergeCell ref="E57:E61"/>
    <mergeCell ref="F57:F61"/>
    <mergeCell ref="G57:G61"/>
    <mergeCell ref="H57:H59"/>
    <mergeCell ref="J70:J75"/>
    <mergeCell ref="L70:L73"/>
    <mergeCell ref="C69:I69"/>
    <mergeCell ref="D72:D73"/>
    <mergeCell ref="F72:F73"/>
    <mergeCell ref="G72:G73"/>
    <mergeCell ref="H72:H73"/>
    <mergeCell ref="I72:I73"/>
    <mergeCell ref="K72:K73"/>
    <mergeCell ref="D74:D75"/>
    <mergeCell ref="G74:G75"/>
    <mergeCell ref="H74:H75"/>
    <mergeCell ref="K74:K75"/>
    <mergeCell ref="L74:L75"/>
    <mergeCell ref="A55:A75"/>
    <mergeCell ref="C68:H68"/>
    <mergeCell ref="J68:N68"/>
    <mergeCell ref="P70:P73"/>
    <mergeCell ref="O70:O71"/>
    <mergeCell ref="P63:R63"/>
    <mergeCell ref="C64:C67"/>
    <mergeCell ref="D64:D65"/>
    <mergeCell ref="G64:G65"/>
    <mergeCell ref="H64:H65"/>
    <mergeCell ref="J64:J67"/>
    <mergeCell ref="K64:K65"/>
    <mergeCell ref="L64:L67"/>
    <mergeCell ref="M64:M67"/>
    <mergeCell ref="D66:D67"/>
    <mergeCell ref="G66:G67"/>
    <mergeCell ref="N57:N61"/>
    <mergeCell ref="O57:O61"/>
    <mergeCell ref="C70:C75"/>
    <mergeCell ref="D70:D71"/>
    <mergeCell ref="E70:E71"/>
    <mergeCell ref="F70:F71"/>
    <mergeCell ref="G70:G71"/>
    <mergeCell ref="I70:I71"/>
    <mergeCell ref="Q84:Q85"/>
    <mergeCell ref="A79:N79"/>
    <mergeCell ref="A80:A93"/>
    <mergeCell ref="B80:B93"/>
    <mergeCell ref="C80:C81"/>
    <mergeCell ref="D80:D81"/>
    <mergeCell ref="F80:F81"/>
    <mergeCell ref="G80:G81"/>
    <mergeCell ref="I80:I81"/>
    <mergeCell ref="G84:G85"/>
    <mergeCell ref="C76:H76"/>
    <mergeCell ref="J76:N76"/>
    <mergeCell ref="A77:I77"/>
    <mergeCell ref="J77:L77"/>
    <mergeCell ref="P77:R77"/>
    <mergeCell ref="A78:F78"/>
    <mergeCell ref="H78:L78"/>
    <mergeCell ref="N78:R78"/>
    <mergeCell ref="M80:M81"/>
    <mergeCell ref="N80:N81"/>
    <mergeCell ref="O80:O81"/>
    <mergeCell ref="C94:H94"/>
    <mergeCell ref="J94:N94"/>
    <mergeCell ref="J80:J81"/>
    <mergeCell ref="K80:K81"/>
    <mergeCell ref="H84:H85"/>
    <mergeCell ref="K84:K85"/>
    <mergeCell ref="D86:D87"/>
    <mergeCell ref="F86:F87"/>
    <mergeCell ref="G86:G87"/>
    <mergeCell ref="H86:H87"/>
    <mergeCell ref="I86:I87"/>
    <mergeCell ref="G90:G91"/>
    <mergeCell ref="H90:H91"/>
    <mergeCell ref="D92:D93"/>
    <mergeCell ref="G92:G93"/>
    <mergeCell ref="A95:I95"/>
    <mergeCell ref="J95:L95"/>
    <mergeCell ref="P95:R95"/>
    <mergeCell ref="P86:P93"/>
    <mergeCell ref="C88:C93"/>
    <mergeCell ref="D88:D89"/>
    <mergeCell ref="G88:G89"/>
    <mergeCell ref="H88:H89"/>
    <mergeCell ref="D90:D91"/>
    <mergeCell ref="R80:R93"/>
    <mergeCell ref="C82:C87"/>
    <mergeCell ref="D82:D83"/>
    <mergeCell ref="G82:G83"/>
    <mergeCell ref="L80:L81"/>
    <mergeCell ref="P80:P83"/>
    <mergeCell ref="Q80:Q83"/>
    <mergeCell ref="H92:H93"/>
    <mergeCell ref="O86:O87"/>
    <mergeCell ref="N86:N87"/>
    <mergeCell ref="J82:J93"/>
    <mergeCell ref="K82:K83"/>
    <mergeCell ref="L82:L93"/>
    <mergeCell ref="M82:M93"/>
    <mergeCell ref="D84:D85"/>
    <mergeCell ref="G100:G101"/>
    <mergeCell ref="H100:H101"/>
    <mergeCell ref="A98:A101"/>
    <mergeCell ref="A96:F96"/>
    <mergeCell ref="H96:L96"/>
    <mergeCell ref="N96:R96"/>
    <mergeCell ref="A97:N97"/>
    <mergeCell ref="P97:R97"/>
    <mergeCell ref="B98:B101"/>
    <mergeCell ref="C98:C99"/>
    <mergeCell ref="D98:D99"/>
    <mergeCell ref="G98:G99"/>
    <mergeCell ref="P23:P24"/>
    <mergeCell ref="P25:P27"/>
    <mergeCell ref="P65:P67"/>
    <mergeCell ref="A102:A106"/>
    <mergeCell ref="C102:H102"/>
    <mergeCell ref="J102:L102"/>
    <mergeCell ref="P102:R102"/>
    <mergeCell ref="B103:F103"/>
    <mergeCell ref="J98:J101"/>
    <mergeCell ref="K98:K99"/>
    <mergeCell ref="L98:L101"/>
    <mergeCell ref="M98:M101"/>
    <mergeCell ref="P98:P101"/>
    <mergeCell ref="Q98:Q101"/>
    <mergeCell ref="H103:L103"/>
    <mergeCell ref="N103:R103"/>
    <mergeCell ref="B104:N104"/>
    <mergeCell ref="P104:R104"/>
    <mergeCell ref="K105:N106"/>
    <mergeCell ref="O105:O106"/>
    <mergeCell ref="P105:R106"/>
    <mergeCell ref="R98:R101"/>
    <mergeCell ref="C100:C101"/>
    <mergeCell ref="D100:D101"/>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topLeftCell="D37" zoomScale="57" zoomScaleNormal="57" workbookViewId="0">
      <selection activeCell="G37" sqref="G37:G44"/>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8.7109375" customWidth="1"/>
    <col min="15" max="15" width="23.7109375" customWidth="1"/>
    <col min="16" max="16" width="65.28515625" customWidth="1"/>
    <col min="17" max="17" width="79.7109375" customWidth="1"/>
    <col min="18" max="18" width="80.85546875" customWidth="1"/>
    <col min="19" max="19" width="18.42578125" customWidth="1"/>
    <col min="20" max="20" width="23.5703125" customWidth="1"/>
    <col min="21" max="21" width="65" customWidth="1"/>
    <col min="22" max="22" width="79.5703125" customWidth="1"/>
    <col min="23" max="23" width="80.7109375" customWidth="1"/>
    <col min="24" max="24" width="10" customWidth="1"/>
  </cols>
  <sheetData>
    <row r="1" spans="1:24" ht="24.75" customHeight="1" thickBot="1">
      <c r="A1" s="487"/>
      <c r="B1" s="403"/>
      <c r="C1" s="802" t="s">
        <v>95</v>
      </c>
      <c r="D1" s="803"/>
      <c r="E1" s="803"/>
      <c r="F1" s="803"/>
      <c r="G1" s="803"/>
      <c r="H1" s="803"/>
      <c r="I1" s="803"/>
      <c r="J1" s="803"/>
      <c r="K1" s="803"/>
      <c r="L1" s="803"/>
      <c r="M1" s="803"/>
      <c r="N1" s="803"/>
      <c r="O1" s="803"/>
      <c r="P1" s="803"/>
      <c r="Q1" s="803"/>
      <c r="R1" s="803"/>
      <c r="S1" s="803"/>
      <c r="T1" s="803"/>
      <c r="U1" s="803"/>
      <c r="V1" s="804"/>
      <c r="W1" s="274" t="s">
        <v>1</v>
      </c>
    </row>
    <row r="2" spans="1:24" ht="22.5" customHeight="1" thickBot="1">
      <c r="A2" s="403"/>
      <c r="B2" s="403"/>
      <c r="C2" s="802" t="s">
        <v>94</v>
      </c>
      <c r="D2" s="803"/>
      <c r="E2" s="803"/>
      <c r="F2" s="803"/>
      <c r="G2" s="803"/>
      <c r="H2" s="803"/>
      <c r="I2" s="803"/>
      <c r="J2" s="803"/>
      <c r="K2" s="803"/>
      <c r="L2" s="803"/>
      <c r="M2" s="803"/>
      <c r="N2" s="803"/>
      <c r="O2" s="803"/>
      <c r="P2" s="803"/>
      <c r="Q2" s="803"/>
      <c r="R2" s="803"/>
      <c r="S2" s="803"/>
      <c r="T2" s="803"/>
      <c r="U2" s="803"/>
      <c r="V2" s="804"/>
      <c r="W2" s="275" t="s">
        <v>92</v>
      </c>
    </row>
    <row r="3" spans="1:24" ht="22.5" customHeight="1" thickBot="1">
      <c r="A3" s="403"/>
      <c r="B3" s="403"/>
      <c r="C3" s="802" t="s">
        <v>96</v>
      </c>
      <c r="D3" s="803"/>
      <c r="E3" s="803"/>
      <c r="F3" s="803"/>
      <c r="G3" s="803"/>
      <c r="H3" s="803"/>
      <c r="I3" s="803"/>
      <c r="J3" s="803"/>
      <c r="K3" s="803"/>
      <c r="L3" s="803"/>
      <c r="M3" s="803"/>
      <c r="N3" s="803"/>
      <c r="O3" s="803"/>
      <c r="P3" s="803"/>
      <c r="Q3" s="803"/>
      <c r="R3" s="803"/>
      <c r="S3" s="803"/>
      <c r="T3" s="803"/>
      <c r="U3" s="803"/>
      <c r="V3" s="804"/>
      <c r="W3" s="275" t="s">
        <v>104</v>
      </c>
    </row>
    <row r="4" spans="1:24" ht="26.25" customHeight="1" thickBot="1">
      <c r="A4" s="403"/>
      <c r="B4" s="403"/>
      <c r="C4" s="805" t="s">
        <v>0</v>
      </c>
      <c r="D4" s="806"/>
      <c r="E4" s="806"/>
      <c r="F4" s="806"/>
      <c r="G4" s="806"/>
      <c r="H4" s="806"/>
      <c r="I4" s="806"/>
      <c r="J4" s="806"/>
      <c r="K4" s="806"/>
      <c r="L4" s="806"/>
      <c r="M4" s="806"/>
      <c r="N4" s="806"/>
      <c r="O4" s="806"/>
      <c r="P4" s="806"/>
      <c r="Q4" s="806"/>
      <c r="R4" s="806"/>
      <c r="S4" s="806"/>
      <c r="T4" s="806"/>
      <c r="U4" s="806"/>
      <c r="V4" s="807"/>
      <c r="W4" s="276" t="s">
        <v>93</v>
      </c>
    </row>
    <row r="5" spans="1:24" ht="31.5" customHeight="1" thickBot="1">
      <c r="A5" s="490" t="s">
        <v>77</v>
      </c>
      <c r="B5" s="491"/>
      <c r="C5" s="492"/>
      <c r="D5" s="492"/>
      <c r="E5" s="492"/>
      <c r="F5" s="492"/>
      <c r="G5" s="492"/>
      <c r="H5" s="492"/>
      <c r="I5" s="492"/>
      <c r="J5" s="492"/>
      <c r="K5" s="123" t="s">
        <v>2</v>
      </c>
      <c r="L5" s="124">
        <v>11322</v>
      </c>
      <c r="M5" s="125">
        <v>11322</v>
      </c>
      <c r="N5" s="493" t="s">
        <v>255</v>
      </c>
      <c r="O5" s="494"/>
      <c r="P5" s="494"/>
      <c r="Q5" s="494"/>
      <c r="R5" s="495"/>
      <c r="S5" s="493" t="s">
        <v>256</v>
      </c>
      <c r="T5" s="494"/>
      <c r="U5" s="494"/>
      <c r="V5" s="494"/>
      <c r="W5" s="495"/>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496" t="s">
        <v>46</v>
      </c>
      <c r="T6" s="496" t="s">
        <v>47</v>
      </c>
      <c r="U6" s="496" t="s">
        <v>48</v>
      </c>
      <c r="V6" s="498" t="s">
        <v>49</v>
      </c>
      <c r="W6" s="498" t="s">
        <v>50</v>
      </c>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497"/>
      <c r="T7" s="497"/>
      <c r="U7" s="497"/>
      <c r="V7" s="499"/>
      <c r="W7" s="499"/>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c r="L8" s="535"/>
      <c r="M8" s="537" t="s">
        <v>226</v>
      </c>
      <c r="N8" s="272">
        <f>'PAM  AVANCE 2024 -1'!N8</f>
        <v>0</v>
      </c>
      <c r="O8" s="256">
        <f>N8/F$8</f>
        <v>0</v>
      </c>
      <c r="P8" s="538"/>
      <c r="Q8" s="541"/>
      <c r="R8" s="543"/>
      <c r="S8" s="272"/>
      <c r="T8" s="256">
        <f>S8/F8</f>
        <v>0</v>
      </c>
      <c r="U8" s="538"/>
      <c r="V8" s="541"/>
      <c r="W8" s="543"/>
      <c r="X8" s="1"/>
    </row>
    <row r="9" spans="1:24" ht="24.75" customHeight="1">
      <c r="A9" s="502"/>
      <c r="B9" s="504"/>
      <c r="C9" s="506"/>
      <c r="D9" s="154"/>
      <c r="E9" s="160" t="s">
        <v>113</v>
      </c>
      <c r="F9" s="195">
        <v>25</v>
      </c>
      <c r="G9" s="157"/>
      <c r="H9" s="509"/>
      <c r="I9" s="185">
        <v>0.1</v>
      </c>
      <c r="J9" s="511"/>
      <c r="K9" s="514"/>
      <c r="L9" s="536"/>
      <c r="M9" s="537"/>
      <c r="N9" s="272">
        <f>'PAM  AVANCE 2024 -1'!N9</f>
        <v>0</v>
      </c>
      <c r="O9" s="193">
        <f>N9/F$9</f>
        <v>0</v>
      </c>
      <c r="P9" s="539"/>
      <c r="Q9" s="542"/>
      <c r="R9" s="544"/>
      <c r="S9" s="272"/>
      <c r="T9" s="256">
        <f t="shared" ref="T9:T15" si="0">S9/F9</f>
        <v>0</v>
      </c>
      <c r="U9" s="539"/>
      <c r="V9" s="542"/>
      <c r="W9" s="544"/>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f>'PAM  AVANCE 2024 -1'!N10</f>
        <v>0</v>
      </c>
      <c r="O10" s="245">
        <f>N10/F$10</f>
        <v>0</v>
      </c>
      <c r="P10" s="539"/>
      <c r="Q10" s="542"/>
      <c r="R10" s="544"/>
      <c r="S10" s="272"/>
      <c r="T10" s="256">
        <f t="shared" si="0"/>
        <v>0</v>
      </c>
      <c r="U10" s="539"/>
      <c r="V10" s="542"/>
      <c r="W10" s="544"/>
      <c r="X10" s="1"/>
    </row>
    <row r="11" spans="1:24" ht="111.75" customHeight="1">
      <c r="A11" s="502"/>
      <c r="B11" s="504"/>
      <c r="C11" s="506"/>
      <c r="D11" s="526"/>
      <c r="E11" s="160" t="s">
        <v>113</v>
      </c>
      <c r="F11" s="195">
        <v>550</v>
      </c>
      <c r="G11" s="546"/>
      <c r="H11" s="547"/>
      <c r="I11" s="185">
        <v>0.2</v>
      </c>
      <c r="J11" s="511"/>
      <c r="K11" s="514"/>
      <c r="L11" s="536"/>
      <c r="M11" s="537"/>
      <c r="N11" s="272">
        <f>'PAM  AVANCE 2024 -1'!N11</f>
        <v>0</v>
      </c>
      <c r="O11" s="193">
        <f>N11/F$11</f>
        <v>0</v>
      </c>
      <c r="P11" s="539"/>
      <c r="Q11" s="542"/>
      <c r="R11" s="544"/>
      <c r="S11" s="272"/>
      <c r="T11" s="256">
        <f t="shared" si="0"/>
        <v>0</v>
      </c>
      <c r="U11" s="539"/>
      <c r="V11" s="542"/>
      <c r="W11" s="544"/>
      <c r="X11" s="1"/>
    </row>
    <row r="12" spans="1:24" ht="84.75" customHeight="1">
      <c r="A12" s="502"/>
      <c r="B12" s="504"/>
      <c r="C12" s="506"/>
      <c r="D12" s="553" t="s">
        <v>108</v>
      </c>
      <c r="E12" s="159" t="s">
        <v>112</v>
      </c>
      <c r="F12" s="196">
        <v>10</v>
      </c>
      <c r="G12" s="546" t="s">
        <v>109</v>
      </c>
      <c r="H12" s="555" t="s">
        <v>115</v>
      </c>
      <c r="I12" s="185">
        <v>0.1</v>
      </c>
      <c r="J12" s="511"/>
      <c r="K12" s="513"/>
      <c r="L12" s="535"/>
      <c r="M12" s="537"/>
      <c r="N12" s="272">
        <f>'PAM  AVANCE 2024 -1'!N12</f>
        <v>0</v>
      </c>
      <c r="O12" s="245">
        <f>N12/F$12</f>
        <v>0</v>
      </c>
      <c r="P12" s="539"/>
      <c r="Q12" s="542"/>
      <c r="R12" s="544"/>
      <c r="S12" s="272"/>
      <c r="T12" s="256">
        <f t="shared" si="0"/>
        <v>0</v>
      </c>
      <c r="U12" s="539"/>
      <c r="V12" s="542"/>
      <c r="W12" s="544"/>
    </row>
    <row r="13" spans="1:24" ht="38.25" customHeight="1">
      <c r="A13" s="502"/>
      <c r="B13" s="504"/>
      <c r="C13" s="506"/>
      <c r="D13" s="553"/>
      <c r="E13" s="160" t="s">
        <v>113</v>
      </c>
      <c r="F13" s="197">
        <v>5</v>
      </c>
      <c r="G13" s="546"/>
      <c r="H13" s="556"/>
      <c r="I13" s="186">
        <v>0.1</v>
      </c>
      <c r="J13" s="511"/>
      <c r="K13" s="514"/>
      <c r="L13" s="536"/>
      <c r="M13" s="537"/>
      <c r="N13" s="272">
        <f>'PAM  AVANCE 2024 -1'!N13</f>
        <v>0</v>
      </c>
      <c r="O13" s="193">
        <f>N13/F$13</f>
        <v>0</v>
      </c>
      <c r="P13" s="539"/>
      <c r="Q13" s="542"/>
      <c r="R13" s="544"/>
      <c r="S13" s="272"/>
      <c r="T13" s="256">
        <f t="shared" si="0"/>
        <v>0</v>
      </c>
      <c r="U13" s="539"/>
      <c r="V13" s="542"/>
      <c r="W13" s="544"/>
    </row>
    <row r="14" spans="1:24" ht="57.75" customHeight="1">
      <c r="A14" s="502"/>
      <c r="B14" s="504"/>
      <c r="C14" s="506"/>
      <c r="D14" s="553"/>
      <c r="E14" s="159" t="s">
        <v>112</v>
      </c>
      <c r="F14" s="197">
        <v>87</v>
      </c>
      <c r="G14" s="546"/>
      <c r="H14" s="557" t="s">
        <v>116</v>
      </c>
      <c r="I14" s="186">
        <v>0.1</v>
      </c>
      <c r="J14" s="511"/>
      <c r="K14" s="513"/>
      <c r="L14" s="535"/>
      <c r="M14" s="537"/>
      <c r="N14" s="272">
        <f>'PAM  AVANCE 2024 -1'!N14</f>
        <v>0</v>
      </c>
      <c r="O14" s="245">
        <f>N14/F$14</f>
        <v>0</v>
      </c>
      <c r="P14" s="539"/>
      <c r="Q14" s="542"/>
      <c r="R14" s="544"/>
      <c r="S14" s="272"/>
      <c r="T14" s="256">
        <f t="shared" si="0"/>
        <v>0</v>
      </c>
      <c r="U14" s="539"/>
      <c r="V14" s="542"/>
      <c r="W14" s="544"/>
    </row>
    <row r="15" spans="1:24" ht="35.25" customHeight="1">
      <c r="A15" s="502"/>
      <c r="B15" s="504"/>
      <c r="C15" s="507"/>
      <c r="D15" s="545"/>
      <c r="E15" s="164" t="s">
        <v>113</v>
      </c>
      <c r="F15" s="198">
        <v>20</v>
      </c>
      <c r="G15" s="554"/>
      <c r="H15" s="558"/>
      <c r="I15" s="186">
        <v>0.1</v>
      </c>
      <c r="J15" s="512"/>
      <c r="K15" s="514"/>
      <c r="L15" s="536"/>
      <c r="M15" s="537"/>
      <c r="N15" s="272">
        <f>'PAM  AVANCE 2024 -1'!N15</f>
        <v>0</v>
      </c>
      <c r="O15" s="193">
        <f>N15/F$15</f>
        <v>0</v>
      </c>
      <c r="P15" s="540"/>
      <c r="Q15" s="542"/>
      <c r="R15" s="544"/>
      <c r="S15" s="272"/>
      <c r="T15" s="256">
        <f t="shared" si="0"/>
        <v>0</v>
      </c>
      <c r="U15" s="540"/>
      <c r="V15" s="542"/>
      <c r="W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c r="S16" s="273"/>
      <c r="T16" s="184">
        <f>AVERAGE(T8:T15)</f>
        <v>0</v>
      </c>
      <c r="U16" s="177"/>
      <c r="V16" s="177"/>
      <c r="W16" s="178"/>
    </row>
    <row r="17" spans="1:23" ht="57.75" customHeight="1">
      <c r="A17" s="502"/>
      <c r="B17" s="504"/>
      <c r="C17" s="525" t="s">
        <v>234</v>
      </c>
      <c r="D17" s="549" t="s">
        <v>119</v>
      </c>
      <c r="E17" s="163" t="s">
        <v>112</v>
      </c>
      <c r="F17" s="199">
        <v>3</v>
      </c>
      <c r="G17" s="550" t="s">
        <v>121</v>
      </c>
      <c r="H17" s="158" t="s">
        <v>123</v>
      </c>
      <c r="I17" s="179">
        <v>0.25</v>
      </c>
      <c r="J17" s="551" t="s">
        <v>225</v>
      </c>
      <c r="K17" s="534"/>
      <c r="L17" s="552"/>
      <c r="M17" s="537"/>
      <c r="N17" s="272">
        <f>'PAM  AVANCE 2024 -1'!N17</f>
        <v>0</v>
      </c>
      <c r="O17" s="246">
        <f>N17/F17</f>
        <v>0</v>
      </c>
      <c r="P17" s="559"/>
      <c r="Q17" s="206"/>
      <c r="R17" s="209"/>
      <c r="S17" s="272"/>
      <c r="T17" s="246">
        <f>S17/F17</f>
        <v>0</v>
      </c>
      <c r="U17" s="559"/>
      <c r="V17" s="206"/>
      <c r="W17" s="209"/>
    </row>
    <row r="18" spans="1:23" ht="62.25" customHeight="1">
      <c r="A18" s="502"/>
      <c r="B18" s="504"/>
      <c r="C18" s="525"/>
      <c r="D18" s="549"/>
      <c r="E18" s="160" t="s">
        <v>113</v>
      </c>
      <c r="F18" s="191">
        <v>1</v>
      </c>
      <c r="G18" s="527"/>
      <c r="H18" s="155" t="s">
        <v>124</v>
      </c>
      <c r="I18" s="180">
        <v>0.25</v>
      </c>
      <c r="J18" s="551"/>
      <c r="K18" s="534"/>
      <c r="L18" s="552"/>
      <c r="M18" s="537"/>
      <c r="N18" s="272">
        <f>'PAM  AVANCE 2024 -1'!N18</f>
        <v>0</v>
      </c>
      <c r="O18" s="204">
        <f>N18/F18</f>
        <v>0</v>
      </c>
      <c r="P18" s="559"/>
      <c r="Q18" s="207"/>
      <c r="R18" s="210"/>
      <c r="S18" s="272"/>
      <c r="T18" s="246">
        <f>S18/F18</f>
        <v>0</v>
      </c>
      <c r="U18" s="559"/>
      <c r="V18" s="207"/>
      <c r="W18" s="210"/>
    </row>
    <row r="19" spans="1:23" ht="57.75" customHeight="1">
      <c r="A19" s="502"/>
      <c r="B19" s="504"/>
      <c r="C19" s="525"/>
      <c r="D19" s="560" t="s">
        <v>120</v>
      </c>
      <c r="E19" s="562" t="s">
        <v>112</v>
      </c>
      <c r="F19" s="564">
        <v>3</v>
      </c>
      <c r="G19" s="528" t="s">
        <v>122</v>
      </c>
      <c r="H19" s="155" t="s">
        <v>125</v>
      </c>
      <c r="I19" s="567">
        <v>0.25</v>
      </c>
      <c r="J19" s="551"/>
      <c r="K19" s="534"/>
      <c r="L19" s="552"/>
      <c r="M19" s="537"/>
      <c r="N19" s="569" cm="1">
        <f t="array" ref="N19">'PAM  AVANCE 2024 -1'!N19:N19</f>
        <v>0</v>
      </c>
      <c r="O19" s="571">
        <f>N19/F19</f>
        <v>0</v>
      </c>
      <c r="P19" s="559"/>
      <c r="Q19" s="207"/>
      <c r="R19" s="210"/>
      <c r="S19" s="569"/>
      <c r="T19" s="571">
        <f>S19/F19</f>
        <v>0</v>
      </c>
      <c r="U19" s="559"/>
      <c r="V19" s="207"/>
      <c r="W19" s="210"/>
    </row>
    <row r="20" spans="1:23" ht="57.75" customHeight="1">
      <c r="A20" s="502"/>
      <c r="B20" s="504"/>
      <c r="C20" s="525"/>
      <c r="D20" s="560"/>
      <c r="E20" s="563"/>
      <c r="F20" s="565"/>
      <c r="G20" s="528"/>
      <c r="H20" s="167" t="s">
        <v>126</v>
      </c>
      <c r="I20" s="568"/>
      <c r="J20" s="551"/>
      <c r="K20" s="534"/>
      <c r="L20" s="552"/>
      <c r="M20" s="537"/>
      <c r="N20" s="570"/>
      <c r="O20" s="572"/>
      <c r="P20" s="559"/>
      <c r="Q20" s="207"/>
      <c r="R20" s="210"/>
      <c r="S20" s="570"/>
      <c r="T20" s="572"/>
      <c r="U20" s="559"/>
      <c r="V20" s="207"/>
      <c r="W20" s="210"/>
    </row>
    <row r="21" spans="1:23" ht="62.25" customHeight="1">
      <c r="A21" s="502"/>
      <c r="B21" s="504"/>
      <c r="C21" s="525"/>
      <c r="D21" s="561"/>
      <c r="E21" s="164" t="s">
        <v>113</v>
      </c>
      <c r="F21" s="200">
        <v>1</v>
      </c>
      <c r="G21" s="566"/>
      <c r="H21" s="156" t="s">
        <v>127</v>
      </c>
      <c r="I21" s="180">
        <v>0.25</v>
      </c>
      <c r="J21" s="551"/>
      <c r="K21" s="534"/>
      <c r="L21" s="552"/>
      <c r="M21" s="537"/>
      <c r="N21" s="272">
        <f>'PAM  AVANCE 2024 -1'!N21</f>
        <v>0</v>
      </c>
      <c r="O21" s="204">
        <f>N21/F21</f>
        <v>0</v>
      </c>
      <c r="P21" s="559"/>
      <c r="Q21" s="207"/>
      <c r="R21" s="210"/>
      <c r="S21" s="272"/>
      <c r="T21" s="204">
        <f>S21/F21</f>
        <v>0</v>
      </c>
      <c r="U21" s="559"/>
      <c r="V21" s="207"/>
      <c r="W21" s="210"/>
    </row>
    <row r="22" spans="1:23" ht="42" customHeight="1">
      <c r="A22" s="502"/>
      <c r="B22" s="504"/>
      <c r="C22" s="522"/>
      <c r="D22" s="522"/>
      <c r="E22" s="522"/>
      <c r="F22" s="522"/>
      <c r="G22" s="522"/>
      <c r="H22" s="522"/>
      <c r="I22" s="184">
        <f>SUM(I17:I21)</f>
        <v>1</v>
      </c>
      <c r="J22" s="176"/>
      <c r="K22" s="523"/>
      <c r="L22" s="524"/>
      <c r="M22" s="537"/>
      <c r="N22" s="277"/>
      <c r="O22" s="205">
        <f>AVERAGE(O17:O21)</f>
        <v>0</v>
      </c>
      <c r="P22" s="177"/>
      <c r="Q22" s="177"/>
      <c r="R22" s="178"/>
      <c r="S22" s="277"/>
      <c r="T22" s="205">
        <f>AVERAGE(T17:T21)</f>
        <v>0</v>
      </c>
      <c r="U22" s="177"/>
      <c r="V22" s="177"/>
      <c r="W22" s="178"/>
    </row>
    <row r="23" spans="1:23" ht="57.75" customHeight="1">
      <c r="A23" s="502"/>
      <c r="B23" s="504"/>
      <c r="C23" s="525" t="s">
        <v>148</v>
      </c>
      <c r="D23" s="525" t="s">
        <v>150</v>
      </c>
      <c r="E23" s="163" t="s">
        <v>112</v>
      </c>
      <c r="F23" s="190">
        <v>16</v>
      </c>
      <c r="G23" s="527" t="s">
        <v>149</v>
      </c>
      <c r="H23" s="529" t="s">
        <v>155</v>
      </c>
      <c r="I23" s="241">
        <v>0.3</v>
      </c>
      <c r="J23" s="531" t="s">
        <v>162</v>
      </c>
      <c r="K23" s="534"/>
      <c r="L23" s="552"/>
      <c r="M23" s="537"/>
      <c r="N23" s="190">
        <f>'PAM  AVANCE 2024 -1'!N23</f>
        <v>0</v>
      </c>
      <c r="O23" s="248">
        <f>N23/F23</f>
        <v>0</v>
      </c>
      <c r="P23" s="207"/>
      <c r="Q23" s="207"/>
      <c r="R23" s="210"/>
      <c r="S23" s="190"/>
      <c r="T23" s="248">
        <f>S23/F23</f>
        <v>0</v>
      </c>
      <c r="U23" s="207"/>
      <c r="V23" s="207"/>
      <c r="W23" s="210"/>
    </row>
    <row r="24" spans="1:23" ht="57.75" customHeight="1">
      <c r="A24" s="502"/>
      <c r="B24" s="504"/>
      <c r="C24" s="525"/>
      <c r="D24" s="526"/>
      <c r="E24" s="161" t="s">
        <v>113</v>
      </c>
      <c r="F24" s="191">
        <v>5</v>
      </c>
      <c r="G24" s="528"/>
      <c r="H24" s="530"/>
      <c r="I24" s="241">
        <v>0.1</v>
      </c>
      <c r="J24" s="531"/>
      <c r="K24" s="534"/>
      <c r="L24" s="552"/>
      <c r="M24" s="537"/>
      <c r="N24" s="190">
        <f>'PAM  AVANCE 2024 -1'!N24</f>
        <v>0</v>
      </c>
      <c r="O24" s="202">
        <f>N24/F24</f>
        <v>0</v>
      </c>
      <c r="P24" s="207"/>
      <c r="Q24" s="207"/>
      <c r="R24" s="210"/>
      <c r="S24" s="192"/>
      <c r="T24" s="202">
        <f>S24/F24</f>
        <v>0</v>
      </c>
      <c r="U24" s="207"/>
      <c r="V24" s="207"/>
      <c r="W24" s="210"/>
    </row>
    <row r="25" spans="1:23" ht="95.25" customHeight="1">
      <c r="A25" s="502"/>
      <c r="B25" s="504"/>
      <c r="C25" s="525"/>
      <c r="D25" s="545" t="s">
        <v>152</v>
      </c>
      <c r="E25" s="159" t="s">
        <v>112</v>
      </c>
      <c r="F25" s="192">
        <v>16</v>
      </c>
      <c r="G25" s="566" t="s">
        <v>151</v>
      </c>
      <c r="H25" s="155" t="s">
        <v>158</v>
      </c>
      <c r="I25" s="247">
        <v>0.2</v>
      </c>
      <c r="J25" s="532"/>
      <c r="K25" s="534"/>
      <c r="L25" s="552"/>
      <c r="M25" s="537"/>
      <c r="N25" s="190">
        <f>'PAM  AVANCE 2024 -1'!N25</f>
        <v>0</v>
      </c>
      <c r="O25" s="249">
        <f>N25/F25</f>
        <v>0</v>
      </c>
      <c r="P25" s="207"/>
      <c r="Q25" s="207"/>
      <c r="R25" s="210"/>
      <c r="S25" s="192"/>
      <c r="T25" s="249">
        <f>S25/F25</f>
        <v>0</v>
      </c>
      <c r="U25" s="207"/>
      <c r="V25" s="207"/>
      <c r="W25" s="210"/>
    </row>
    <row r="26" spans="1:23" ht="57.75" customHeight="1">
      <c r="A26" s="502"/>
      <c r="B26" s="504"/>
      <c r="C26" s="525"/>
      <c r="D26" s="525"/>
      <c r="E26" s="583" t="s">
        <v>113</v>
      </c>
      <c r="F26" s="576">
        <v>5</v>
      </c>
      <c r="G26" s="550"/>
      <c r="H26" s="155" t="s">
        <v>159</v>
      </c>
      <c r="I26" s="567">
        <v>0.2</v>
      </c>
      <c r="J26" s="532"/>
      <c r="K26" s="534"/>
      <c r="L26" s="552"/>
      <c r="M26" s="537"/>
      <c r="N26" s="573" cm="1">
        <f t="array" ref="N26">'PAM  AVANCE 2024 -1'!N26:N26</f>
        <v>0</v>
      </c>
      <c r="O26" s="575">
        <f>N26/F26</f>
        <v>0</v>
      </c>
      <c r="P26" s="207"/>
      <c r="Q26" s="207"/>
      <c r="R26" s="210"/>
      <c r="S26" s="573"/>
      <c r="T26" s="575">
        <f>S26/F26</f>
        <v>0</v>
      </c>
      <c r="U26" s="207"/>
      <c r="V26" s="207"/>
      <c r="W26" s="210"/>
    </row>
    <row r="27" spans="1:23" ht="57.75" customHeight="1">
      <c r="A27" s="502"/>
      <c r="B27" s="504"/>
      <c r="C27" s="525"/>
      <c r="D27" s="526"/>
      <c r="E27" s="584"/>
      <c r="F27" s="585"/>
      <c r="G27" s="527"/>
      <c r="H27" s="155" t="s">
        <v>160</v>
      </c>
      <c r="I27" s="568"/>
      <c r="J27" s="532"/>
      <c r="K27" s="534"/>
      <c r="L27" s="552"/>
      <c r="M27" s="537"/>
      <c r="N27" s="574"/>
      <c r="O27" s="575"/>
      <c r="P27" s="207"/>
      <c r="Q27" s="207"/>
      <c r="R27" s="210"/>
      <c r="S27" s="580"/>
      <c r="T27" s="575"/>
      <c r="U27" s="207"/>
      <c r="V27" s="207"/>
      <c r="W27" s="210"/>
    </row>
    <row r="28" spans="1:23" ht="57.75" customHeight="1">
      <c r="A28" s="502"/>
      <c r="B28" s="504"/>
      <c r="C28" s="525"/>
      <c r="D28" s="553" t="s">
        <v>153</v>
      </c>
      <c r="E28" s="159" t="s">
        <v>112</v>
      </c>
      <c r="F28" s="576">
        <v>1</v>
      </c>
      <c r="G28" s="528" t="s">
        <v>154</v>
      </c>
      <c r="H28" s="155" t="s">
        <v>156</v>
      </c>
      <c r="I28" s="567">
        <v>0.2</v>
      </c>
      <c r="J28" s="533"/>
      <c r="K28" s="153"/>
      <c r="L28" s="578"/>
      <c r="M28" s="537"/>
      <c r="N28" s="573" cm="1">
        <f t="array" ref="N28">'PAM  AVANCE 2024 -1'!N28:N28</f>
        <v>0</v>
      </c>
      <c r="O28" s="581">
        <f>N28/F28</f>
        <v>0</v>
      </c>
      <c r="P28" s="207"/>
      <c r="Q28" s="207"/>
      <c r="R28" s="210"/>
      <c r="S28" s="677"/>
      <c r="T28" s="581">
        <f>S28/F28</f>
        <v>0</v>
      </c>
      <c r="U28" s="207"/>
      <c r="V28" s="207"/>
      <c r="W28" s="210"/>
    </row>
    <row r="29" spans="1:23" ht="57.75" customHeight="1">
      <c r="A29" s="502"/>
      <c r="B29" s="504"/>
      <c r="C29" s="525"/>
      <c r="D29" s="545"/>
      <c r="E29" s="162" t="s">
        <v>113</v>
      </c>
      <c r="F29" s="577"/>
      <c r="G29" s="566"/>
      <c r="H29" s="156" t="s">
        <v>157</v>
      </c>
      <c r="I29" s="568"/>
      <c r="J29" s="533"/>
      <c r="K29" s="153"/>
      <c r="L29" s="579"/>
      <c r="M29" s="537"/>
      <c r="N29" s="580"/>
      <c r="O29" s="582"/>
      <c r="P29" s="208"/>
      <c r="Q29" s="208"/>
      <c r="R29" s="211"/>
      <c r="S29" s="677"/>
      <c r="T29" s="582"/>
      <c r="U29" s="208"/>
      <c r="V29" s="208"/>
      <c r="W29" s="211"/>
    </row>
    <row r="30" spans="1:23" ht="57.75" customHeight="1">
      <c r="A30" s="502"/>
      <c r="B30" s="504"/>
      <c r="C30" s="586"/>
      <c r="D30" s="587"/>
      <c r="E30" s="587"/>
      <c r="F30" s="587"/>
      <c r="G30" s="587"/>
      <c r="H30" s="588"/>
      <c r="I30" s="184">
        <f>SUM(I23:I29)</f>
        <v>1</v>
      </c>
      <c r="J30" s="589"/>
      <c r="K30" s="589"/>
      <c r="L30" s="589"/>
      <c r="M30" s="589"/>
      <c r="N30" s="589"/>
      <c r="O30" s="184">
        <f>AVERAGE(O23:O29)</f>
        <v>0</v>
      </c>
      <c r="P30" s="212"/>
      <c r="Q30" s="177"/>
      <c r="R30" s="214"/>
      <c r="S30" s="278"/>
      <c r="T30" s="184">
        <f>AVERAGE(T23:T29)</f>
        <v>0</v>
      </c>
      <c r="U30" s="212"/>
      <c r="V30" s="177"/>
      <c r="W30" s="214"/>
    </row>
    <row r="31" spans="1:23" ht="44.25" customHeight="1">
      <c r="A31" s="502"/>
      <c r="B31" s="505"/>
      <c r="C31" s="590"/>
      <c r="D31" s="591"/>
      <c r="E31" s="591"/>
      <c r="F31" s="591"/>
      <c r="G31" s="591"/>
      <c r="H31" s="591"/>
      <c r="I31" s="592"/>
      <c r="J31" s="593" t="s">
        <v>22</v>
      </c>
      <c r="K31" s="594"/>
      <c r="L31" s="595"/>
      <c r="M31" s="215">
        <v>0.15</v>
      </c>
      <c r="N31" s="189"/>
      <c r="O31" s="215">
        <f>(AVERAGE(O8:O29))*M31</f>
        <v>0</v>
      </c>
      <c r="P31" s="596"/>
      <c r="Q31" s="597"/>
      <c r="R31" s="597"/>
      <c r="S31" s="287"/>
      <c r="T31" s="286">
        <f>(AVERAGE(T8:T29))*R31</f>
        <v>0</v>
      </c>
      <c r="U31" s="596"/>
      <c r="V31" s="597"/>
      <c r="W31" s="598"/>
    </row>
    <row r="32" spans="1:23"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m="1">
        <f t="array" ref="N32">'PAM  AVANCE 2024 -1'!N32:N32</f>
        <v>0</v>
      </c>
      <c r="O32" s="633">
        <f>N32/F32</f>
        <v>0</v>
      </c>
      <c r="P32" s="634"/>
      <c r="Q32" s="604"/>
      <c r="R32" s="606"/>
      <c r="S32" s="864"/>
      <c r="T32" s="633">
        <f>S32/F32</f>
        <v>0</v>
      </c>
      <c r="U32" s="634"/>
      <c r="V32" s="604"/>
      <c r="W32" s="606"/>
    </row>
    <row r="33" spans="1:23" ht="96.75" customHeight="1">
      <c r="A33" s="502"/>
      <c r="B33" s="504"/>
      <c r="C33" s="525"/>
      <c r="D33" s="600"/>
      <c r="E33" s="584"/>
      <c r="F33" s="603"/>
      <c r="G33" s="506"/>
      <c r="H33" s="169" t="s">
        <v>186</v>
      </c>
      <c r="I33" s="614"/>
      <c r="J33" s="609"/>
      <c r="K33" s="616"/>
      <c r="L33" s="620"/>
      <c r="M33" s="622"/>
      <c r="N33" s="603"/>
      <c r="O33" s="633"/>
      <c r="P33" s="635"/>
      <c r="Q33" s="605"/>
      <c r="R33" s="607"/>
      <c r="S33" s="865"/>
      <c r="T33" s="633"/>
      <c r="U33" s="635"/>
      <c r="V33" s="605"/>
      <c r="W33" s="607"/>
    </row>
    <row r="34" spans="1:23" ht="103.5" customHeight="1">
      <c r="A34" s="502"/>
      <c r="B34" s="504"/>
      <c r="C34" s="525"/>
      <c r="D34" s="601"/>
      <c r="E34" s="160" t="s">
        <v>113</v>
      </c>
      <c r="F34" s="160">
        <v>2</v>
      </c>
      <c r="G34" s="506"/>
      <c r="H34" s="169" t="s">
        <v>187</v>
      </c>
      <c r="I34" s="216">
        <v>0.05</v>
      </c>
      <c r="J34" s="609"/>
      <c r="K34" s="617"/>
      <c r="L34" s="621"/>
      <c r="M34" s="603"/>
      <c r="N34" s="160">
        <f>'PAM  AVANCE 2024 -1'!N34</f>
        <v>0</v>
      </c>
      <c r="O34" s="219">
        <f>N34/F34</f>
        <v>0</v>
      </c>
      <c r="P34" s="374"/>
      <c r="Q34" s="381"/>
      <c r="R34" s="840"/>
      <c r="S34" s="266"/>
      <c r="T34" s="219">
        <f>S34/F34</f>
        <v>0</v>
      </c>
      <c r="U34" s="374"/>
      <c r="V34" s="381"/>
      <c r="W34" s="607"/>
    </row>
    <row r="35" spans="1:23" ht="150" customHeight="1">
      <c r="A35" s="502"/>
      <c r="B35" s="504"/>
      <c r="C35" s="525"/>
      <c r="D35" s="599" t="s">
        <v>132</v>
      </c>
      <c r="E35" s="159" t="s">
        <v>129</v>
      </c>
      <c r="F35" s="165">
        <v>10</v>
      </c>
      <c r="G35" s="553" t="s">
        <v>131</v>
      </c>
      <c r="H35" s="168" t="s">
        <v>215</v>
      </c>
      <c r="I35" s="216">
        <v>0.1</v>
      </c>
      <c r="J35" s="609" t="s">
        <v>164</v>
      </c>
      <c r="K35" s="617"/>
      <c r="L35" s="408"/>
      <c r="M35" s="610"/>
      <c r="N35" s="160">
        <f>'PAM  AVANCE 2024 -1'!N35</f>
        <v>0</v>
      </c>
      <c r="O35" s="248">
        <f>N35/F35</f>
        <v>0</v>
      </c>
      <c r="P35" s="636"/>
      <c r="Q35" s="408"/>
      <c r="R35" s="840"/>
      <c r="S35" s="266"/>
      <c r="T35" s="248">
        <f>S35/F35</f>
        <v>0</v>
      </c>
      <c r="U35" s="636"/>
      <c r="V35" s="408"/>
      <c r="W35" s="607"/>
    </row>
    <row r="36" spans="1:23" ht="166.5" customHeight="1">
      <c r="A36" s="502"/>
      <c r="B36" s="504"/>
      <c r="C36" s="525"/>
      <c r="D36" s="601"/>
      <c r="E36" s="160" t="s">
        <v>113</v>
      </c>
      <c r="F36" s="165">
        <v>4</v>
      </c>
      <c r="G36" s="553"/>
      <c r="H36" s="170" t="s">
        <v>216</v>
      </c>
      <c r="I36" s="216">
        <v>0.1</v>
      </c>
      <c r="J36" s="609"/>
      <c r="K36" s="617"/>
      <c r="L36" s="408"/>
      <c r="M36" s="611"/>
      <c r="N36" s="160">
        <f>'PAM  AVANCE 2024 -1'!N36</f>
        <v>0</v>
      </c>
      <c r="O36" s="202">
        <f>N36/F36</f>
        <v>0</v>
      </c>
      <c r="P36" s="636"/>
      <c r="Q36" s="408"/>
      <c r="R36" s="607"/>
      <c r="T36" s="219">
        <f>S36/F36</f>
        <v>0</v>
      </c>
      <c r="U36" s="636"/>
      <c r="V36" s="408"/>
      <c r="W36" s="607"/>
    </row>
    <row r="37" spans="1:23" ht="79.5" customHeight="1">
      <c r="A37" s="502"/>
      <c r="B37" s="504"/>
      <c r="C37" s="525"/>
      <c r="D37" s="506" t="s">
        <v>133</v>
      </c>
      <c r="E37" s="562" t="s">
        <v>129</v>
      </c>
      <c r="F37" s="623">
        <v>20</v>
      </c>
      <c r="G37" s="553" t="s">
        <v>134</v>
      </c>
      <c r="H37" s="166" t="s">
        <v>189</v>
      </c>
      <c r="I37" s="626">
        <v>0.2</v>
      </c>
      <c r="J37" s="151"/>
      <c r="K37" s="618"/>
      <c r="L37" s="408"/>
      <c r="M37" s="611"/>
      <c r="N37" s="623" cm="1">
        <f t="array" ref="N37">'PAM  AVANCE 2024 -1'!N37:N37</f>
        <v>0</v>
      </c>
      <c r="O37" s="630">
        <f>N37/F37</f>
        <v>0</v>
      </c>
      <c r="P37" s="636"/>
      <c r="Q37" s="408"/>
      <c r="R37" s="840"/>
      <c r="S37" s="779"/>
      <c r="T37" s="630">
        <f t="shared" ref="T37" si="1">S37/F37</f>
        <v>0</v>
      </c>
      <c r="U37" s="636"/>
      <c r="V37" s="408"/>
      <c r="W37" s="607"/>
    </row>
    <row r="38" spans="1:23" ht="66" customHeight="1">
      <c r="A38" s="502"/>
      <c r="B38" s="504"/>
      <c r="C38" s="525"/>
      <c r="D38" s="506"/>
      <c r="E38" s="612"/>
      <c r="F38" s="624"/>
      <c r="G38" s="553"/>
      <c r="H38" s="166" t="s">
        <v>190</v>
      </c>
      <c r="I38" s="627"/>
      <c r="J38" s="151"/>
      <c r="K38" s="618"/>
      <c r="L38" s="408"/>
      <c r="M38" s="611"/>
      <c r="N38" s="624"/>
      <c r="O38" s="631"/>
      <c r="P38" s="636"/>
      <c r="Q38" s="408"/>
      <c r="R38" s="840"/>
      <c r="S38" s="780"/>
      <c r="T38" s="631"/>
      <c r="U38" s="636"/>
      <c r="V38" s="408"/>
      <c r="W38" s="607"/>
    </row>
    <row r="39" spans="1:23" ht="51" customHeight="1">
      <c r="A39" s="502"/>
      <c r="B39" s="504"/>
      <c r="C39" s="525"/>
      <c r="D39" s="506"/>
      <c r="E39" s="612"/>
      <c r="F39" s="624"/>
      <c r="G39" s="553"/>
      <c r="H39" s="166" t="s">
        <v>191</v>
      </c>
      <c r="I39" s="627"/>
      <c r="J39" s="533" t="s">
        <v>164</v>
      </c>
      <c r="K39" s="618"/>
      <c r="L39" s="408"/>
      <c r="M39" s="611"/>
      <c r="N39" s="624"/>
      <c r="O39" s="631"/>
      <c r="P39" s="636"/>
      <c r="Q39" s="408"/>
      <c r="R39" s="840"/>
      <c r="S39" s="780"/>
      <c r="T39" s="631"/>
      <c r="U39" s="636"/>
      <c r="V39" s="408"/>
      <c r="W39" s="607"/>
    </row>
    <row r="40" spans="1:23" ht="49.5" customHeight="1">
      <c r="A40" s="502"/>
      <c r="B40" s="504"/>
      <c r="C40" s="525"/>
      <c r="D40" s="506"/>
      <c r="E40" s="563"/>
      <c r="F40" s="625"/>
      <c r="G40" s="553"/>
      <c r="H40" s="166" t="s">
        <v>192</v>
      </c>
      <c r="I40" s="628"/>
      <c r="J40" s="533"/>
      <c r="K40" s="618"/>
      <c r="L40" s="408"/>
      <c r="M40" s="611"/>
      <c r="N40" s="625"/>
      <c r="O40" s="632"/>
      <c r="P40" s="636"/>
      <c r="Q40" s="408"/>
      <c r="R40" s="840"/>
      <c r="S40" s="781"/>
      <c r="T40" s="632"/>
      <c r="U40" s="636"/>
      <c r="V40" s="408"/>
      <c r="W40" s="607"/>
    </row>
    <row r="41" spans="1:23" ht="54" customHeight="1">
      <c r="A41" s="502"/>
      <c r="B41" s="504"/>
      <c r="C41" s="525"/>
      <c r="D41" s="506"/>
      <c r="E41" s="562" t="s">
        <v>113</v>
      </c>
      <c r="F41" s="623">
        <v>6</v>
      </c>
      <c r="G41" s="553"/>
      <c r="H41" s="166" t="s">
        <v>193</v>
      </c>
      <c r="I41" s="626">
        <v>0.1</v>
      </c>
      <c r="J41" s="533"/>
      <c r="K41" s="618"/>
      <c r="L41" s="408"/>
      <c r="M41" s="611"/>
      <c r="N41" s="623" cm="1">
        <f t="array" ref="N41">'PAM  AVANCE 2024 -1'!N41:N41</f>
        <v>0</v>
      </c>
      <c r="O41" s="637">
        <f>N41/F41</f>
        <v>0</v>
      </c>
      <c r="P41" s="621"/>
      <c r="Q41" s="408"/>
      <c r="R41" s="840"/>
      <c r="S41" s="900"/>
      <c r="T41" s="637">
        <f>S41/F41</f>
        <v>0</v>
      </c>
      <c r="U41" s="621"/>
      <c r="V41" s="408"/>
      <c r="W41" s="607"/>
    </row>
    <row r="42" spans="1:23" ht="60" customHeight="1">
      <c r="A42" s="502"/>
      <c r="B42" s="504"/>
      <c r="C42" s="525"/>
      <c r="D42" s="506"/>
      <c r="E42" s="612"/>
      <c r="F42" s="624"/>
      <c r="G42" s="553"/>
      <c r="H42" s="166" t="s">
        <v>194</v>
      </c>
      <c r="I42" s="627"/>
      <c r="J42" s="533"/>
      <c r="K42" s="618"/>
      <c r="L42" s="408"/>
      <c r="M42" s="611"/>
      <c r="N42" s="624"/>
      <c r="O42" s="638"/>
      <c r="P42" s="621"/>
      <c r="Q42" s="408"/>
      <c r="R42" s="840"/>
      <c r="S42" s="900"/>
      <c r="T42" s="638"/>
      <c r="U42" s="621"/>
      <c r="V42" s="408"/>
      <c r="W42" s="607"/>
    </row>
    <row r="43" spans="1:23" ht="57" customHeight="1">
      <c r="A43" s="502"/>
      <c r="B43" s="504"/>
      <c r="C43" s="525"/>
      <c r="D43" s="506"/>
      <c r="E43" s="612"/>
      <c r="F43" s="624"/>
      <c r="G43" s="553"/>
      <c r="H43" s="166" t="s">
        <v>195</v>
      </c>
      <c r="I43" s="627"/>
      <c r="J43" s="533"/>
      <c r="K43" s="618"/>
      <c r="L43" s="408"/>
      <c r="M43" s="611"/>
      <c r="N43" s="624"/>
      <c r="O43" s="638"/>
      <c r="P43" s="621"/>
      <c r="Q43" s="408"/>
      <c r="R43" s="840"/>
      <c r="S43" s="900"/>
      <c r="T43" s="638"/>
      <c r="U43" s="621"/>
      <c r="V43" s="408"/>
      <c r="W43" s="607"/>
    </row>
    <row r="44" spans="1:23" ht="81" customHeight="1">
      <c r="A44" s="502"/>
      <c r="B44" s="504"/>
      <c r="C44" s="525"/>
      <c r="D44" s="506"/>
      <c r="E44" s="563"/>
      <c r="F44" s="625"/>
      <c r="G44" s="553"/>
      <c r="H44" s="166" t="s">
        <v>196</v>
      </c>
      <c r="I44" s="628"/>
      <c r="J44" s="533"/>
      <c r="K44" s="618"/>
      <c r="L44" s="408"/>
      <c r="M44" s="629"/>
      <c r="N44" s="625"/>
      <c r="O44" s="638"/>
      <c r="P44" s="621"/>
      <c r="Q44" s="408"/>
      <c r="R44" s="841"/>
      <c r="S44" s="900"/>
      <c r="T44" s="638"/>
      <c r="U44" s="621"/>
      <c r="V44" s="408"/>
      <c r="W44" s="608"/>
    </row>
    <row r="45" spans="1:23" ht="43.5" customHeight="1">
      <c r="A45" s="502"/>
      <c r="B45" s="504"/>
      <c r="C45" s="525"/>
      <c r="D45" s="639" t="s">
        <v>239</v>
      </c>
      <c r="E45" s="641" t="s">
        <v>129</v>
      </c>
      <c r="F45" s="643">
        <v>20</v>
      </c>
      <c r="G45" s="646" t="s">
        <v>135</v>
      </c>
      <c r="H45" s="648" t="s">
        <v>240</v>
      </c>
      <c r="I45" s="626">
        <v>0.2</v>
      </c>
      <c r="J45" s="666" t="s">
        <v>237</v>
      </c>
      <c r="K45" s="668"/>
      <c r="L45" s="669"/>
      <c r="M45" s="672" t="s">
        <v>228</v>
      </c>
      <c r="N45" s="675" cm="1">
        <f t="array" ref="N45">'PAM  AVANCE 2024 -1'!N45:N45</f>
        <v>0</v>
      </c>
      <c r="O45" s="633">
        <f>N45/F45</f>
        <v>0</v>
      </c>
      <c r="P45" s="654"/>
      <c r="Q45" s="656"/>
      <c r="R45" s="659"/>
      <c r="T45" s="633">
        <f>S45/F45</f>
        <v>0</v>
      </c>
      <c r="U45" s="654"/>
      <c r="V45" s="656"/>
      <c r="W45" s="659"/>
    </row>
    <row r="46" spans="1:23" ht="94.5" customHeight="1">
      <c r="A46" s="502"/>
      <c r="B46" s="504"/>
      <c r="C46" s="525"/>
      <c r="D46" s="639"/>
      <c r="E46" s="533"/>
      <c r="F46" s="644"/>
      <c r="G46" s="646"/>
      <c r="H46" s="649"/>
      <c r="I46" s="627"/>
      <c r="J46" s="532"/>
      <c r="K46" s="668"/>
      <c r="L46" s="670"/>
      <c r="M46" s="673"/>
      <c r="N46" s="577"/>
      <c r="O46" s="633"/>
      <c r="P46" s="655"/>
      <c r="Q46" s="657"/>
      <c r="R46" s="660"/>
      <c r="T46" s="633"/>
      <c r="U46" s="655"/>
      <c r="V46" s="657"/>
      <c r="W46" s="660"/>
    </row>
    <row r="47" spans="1:23" ht="67.5" customHeight="1">
      <c r="A47" s="502"/>
      <c r="B47" s="504"/>
      <c r="C47" s="525"/>
      <c r="D47" s="639"/>
      <c r="E47" s="533"/>
      <c r="F47" s="644"/>
      <c r="G47" s="646"/>
      <c r="H47" s="648" t="s">
        <v>241</v>
      </c>
      <c r="I47" s="627"/>
      <c r="J47" s="532"/>
      <c r="K47" s="668"/>
      <c r="L47" s="670"/>
      <c r="M47" s="673"/>
      <c r="N47" s="577"/>
      <c r="O47" s="633"/>
      <c r="P47" s="655"/>
      <c r="Q47" s="657"/>
      <c r="R47" s="660"/>
      <c r="T47" s="633"/>
      <c r="U47" s="655"/>
      <c r="V47" s="657"/>
      <c r="W47" s="660"/>
    </row>
    <row r="48" spans="1:23" ht="69.75" customHeight="1">
      <c r="A48" s="502"/>
      <c r="B48" s="504"/>
      <c r="C48" s="525"/>
      <c r="D48" s="639"/>
      <c r="E48" s="642"/>
      <c r="F48" s="645"/>
      <c r="G48" s="646"/>
      <c r="H48" s="649"/>
      <c r="I48" s="628"/>
      <c r="J48" s="532"/>
      <c r="K48" s="668"/>
      <c r="L48" s="670"/>
      <c r="M48" s="673"/>
      <c r="N48" s="676"/>
      <c r="O48" s="633"/>
      <c r="P48" s="655"/>
      <c r="Q48" s="657"/>
      <c r="R48" s="660"/>
      <c r="T48" s="633"/>
      <c r="U48" s="655"/>
      <c r="V48" s="657"/>
      <c r="W48" s="660"/>
    </row>
    <row r="49" spans="1:23" ht="78.75" customHeight="1">
      <c r="A49" s="502"/>
      <c r="B49" s="504"/>
      <c r="C49" s="525"/>
      <c r="D49" s="639"/>
      <c r="E49" s="641" t="s">
        <v>113</v>
      </c>
      <c r="F49" s="643">
        <v>5</v>
      </c>
      <c r="G49" s="646"/>
      <c r="H49" s="648" t="s">
        <v>242</v>
      </c>
      <c r="I49" s="626">
        <v>0.1</v>
      </c>
      <c r="J49" s="533"/>
      <c r="K49" s="664"/>
      <c r="L49" s="671"/>
      <c r="M49" s="673"/>
      <c r="N49" s="677" cm="1">
        <f t="array" ref="N49">'PAM  AVANCE 2024 -1'!N49:N49</f>
        <v>0</v>
      </c>
      <c r="O49" s="637">
        <f>N49/F49</f>
        <v>0</v>
      </c>
      <c r="P49" s="605"/>
      <c r="Q49" s="657"/>
      <c r="R49" s="660"/>
      <c r="T49" s="637">
        <f>S49/F49</f>
        <v>0</v>
      </c>
      <c r="U49" s="605"/>
      <c r="V49" s="657"/>
      <c r="W49" s="660"/>
    </row>
    <row r="50" spans="1:23" ht="73.5" customHeight="1">
      <c r="A50" s="502"/>
      <c r="B50" s="504"/>
      <c r="C50" s="525"/>
      <c r="D50" s="639"/>
      <c r="E50" s="533"/>
      <c r="F50" s="644"/>
      <c r="G50" s="646"/>
      <c r="H50" s="663"/>
      <c r="I50" s="627"/>
      <c r="J50" s="533"/>
      <c r="K50" s="433"/>
      <c r="L50" s="671"/>
      <c r="M50" s="673"/>
      <c r="N50" s="677"/>
      <c r="O50" s="638"/>
      <c r="P50" s="605"/>
      <c r="Q50" s="657"/>
      <c r="R50" s="660"/>
      <c r="T50" s="638"/>
      <c r="U50" s="605"/>
      <c r="V50" s="657"/>
      <c r="W50" s="660"/>
    </row>
    <row r="51" spans="1:23" ht="23.25" customHeight="1">
      <c r="A51" s="502"/>
      <c r="B51" s="504"/>
      <c r="C51" s="525"/>
      <c r="D51" s="639"/>
      <c r="E51" s="533"/>
      <c r="F51" s="644"/>
      <c r="G51" s="646"/>
      <c r="H51" s="663"/>
      <c r="I51" s="627"/>
      <c r="J51" s="533"/>
      <c r="K51" s="433"/>
      <c r="L51" s="671"/>
      <c r="M51" s="673"/>
      <c r="N51" s="677"/>
      <c r="O51" s="638"/>
      <c r="P51" s="605"/>
      <c r="Q51" s="657"/>
      <c r="R51" s="660"/>
      <c r="T51" s="638"/>
      <c r="U51" s="605"/>
      <c r="V51" s="657"/>
      <c r="W51" s="660"/>
    </row>
    <row r="52" spans="1:23" ht="15" customHeight="1">
      <c r="A52" s="502"/>
      <c r="B52" s="504"/>
      <c r="C52" s="526"/>
      <c r="D52" s="640"/>
      <c r="E52" s="662"/>
      <c r="F52" s="645"/>
      <c r="G52" s="647"/>
      <c r="H52" s="649"/>
      <c r="I52" s="628"/>
      <c r="J52" s="667"/>
      <c r="K52" s="665"/>
      <c r="L52" s="379"/>
      <c r="M52" s="674"/>
      <c r="N52" s="677"/>
      <c r="O52" s="650"/>
      <c r="P52" s="379"/>
      <c r="Q52" s="658"/>
      <c r="R52" s="661"/>
      <c r="T52" s="650"/>
      <c r="U52" s="379"/>
      <c r="V52" s="658"/>
      <c r="W52" s="661"/>
    </row>
    <row r="53" spans="1:23"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c r="S53" s="278"/>
      <c r="T53" s="184">
        <f>AVERAGE(T32:T52)</f>
        <v>0</v>
      </c>
      <c r="U53" s="212"/>
      <c r="V53" s="177"/>
      <c r="W53" s="214"/>
    </row>
    <row r="54" spans="1:23" ht="54.75" customHeight="1">
      <c r="A54" s="502"/>
      <c r="B54" s="505"/>
      <c r="C54" s="590"/>
      <c r="D54" s="591"/>
      <c r="E54" s="591"/>
      <c r="F54" s="591"/>
      <c r="G54" s="591"/>
      <c r="H54" s="591"/>
      <c r="I54" s="592"/>
      <c r="J54" s="651" t="s">
        <v>277</v>
      </c>
      <c r="K54" s="652"/>
      <c r="L54" s="653"/>
      <c r="M54" s="215">
        <v>0.03</v>
      </c>
      <c r="N54" s="189"/>
      <c r="O54" s="221">
        <f>((AVERAGE(O32:O52)*M54))</f>
        <v>0</v>
      </c>
      <c r="P54" s="596"/>
      <c r="Q54" s="597"/>
      <c r="R54" s="597"/>
      <c r="S54" s="287"/>
      <c r="T54" s="226">
        <f>((AVERAGE(T32:T52)*R54))</f>
        <v>0</v>
      </c>
      <c r="U54" s="596"/>
      <c r="V54" s="597"/>
      <c r="W54" s="598"/>
    </row>
    <row r="55" spans="1:23"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f>'PAM  AVANCE 2024 -1'!N55</f>
        <v>0</v>
      </c>
      <c r="O55" s="248">
        <f>IF(ISERROR(N55/F55),"",N55/F55)</f>
        <v>0</v>
      </c>
      <c r="P55" s="228"/>
      <c r="Q55" s="220"/>
      <c r="R55" s="288"/>
      <c r="S55" s="266"/>
      <c r="T55" s="248">
        <f>S55/F55</f>
        <v>0</v>
      </c>
      <c r="U55" s="228"/>
      <c r="V55" s="220"/>
      <c r="W55" s="69"/>
    </row>
    <row r="56" spans="1:23" ht="136.5" customHeight="1">
      <c r="A56" s="502"/>
      <c r="B56" s="504"/>
      <c r="C56" s="529"/>
      <c r="D56" s="529"/>
      <c r="E56" s="164" t="s">
        <v>113</v>
      </c>
      <c r="F56" s="222">
        <v>2</v>
      </c>
      <c r="G56" s="506"/>
      <c r="H56" s="183" t="s">
        <v>221</v>
      </c>
      <c r="I56" s="223">
        <v>0.6</v>
      </c>
      <c r="J56" s="551"/>
      <c r="K56" s="668"/>
      <c r="L56" s="684"/>
      <c r="M56" s="688"/>
      <c r="N56" s="203">
        <f>'PAM  AVANCE 2024 -1'!N56</f>
        <v>0</v>
      </c>
      <c r="O56" s="202">
        <f>N56/F56</f>
        <v>0</v>
      </c>
      <c r="P56" s="153"/>
      <c r="Q56" s="229"/>
      <c r="R56" s="289"/>
      <c r="S56" s="266"/>
      <c r="T56" s="202">
        <f>S56/F56</f>
        <v>0</v>
      </c>
      <c r="U56" s="153"/>
      <c r="V56" s="229"/>
      <c r="W56" s="70"/>
    </row>
    <row r="57" spans="1:23" ht="26.25" customHeight="1">
      <c r="A57" s="502"/>
      <c r="B57" s="504"/>
      <c r="C57" s="529"/>
      <c r="D57" s="545" t="s">
        <v>142</v>
      </c>
      <c r="E57" s="602" t="s">
        <v>129</v>
      </c>
      <c r="F57" s="675">
        <v>1</v>
      </c>
      <c r="G57" s="553" t="s">
        <v>138</v>
      </c>
      <c r="H57" s="554" t="s">
        <v>198</v>
      </c>
      <c r="I57" s="691">
        <v>0.2</v>
      </c>
      <c r="J57" s="551"/>
      <c r="K57" s="217"/>
      <c r="L57" s="685"/>
      <c r="M57" s="688"/>
      <c r="N57" s="675">
        <f>'PAM  AVANCE 2024 -1'!N57</f>
        <v>0</v>
      </c>
      <c r="O57" s="630">
        <f>N57/F57</f>
        <v>0</v>
      </c>
      <c r="P57" s="153"/>
      <c r="Q57" s="229"/>
      <c r="R57" s="150"/>
      <c r="T57" s="630">
        <f>S57/F57</f>
        <v>0</v>
      </c>
      <c r="U57" s="153"/>
      <c r="V57" s="229"/>
      <c r="W57" s="150"/>
    </row>
    <row r="58" spans="1:23" ht="15.75" customHeight="1">
      <c r="A58" s="502"/>
      <c r="B58" s="504"/>
      <c r="C58" s="529"/>
      <c r="D58" s="525"/>
      <c r="E58" s="622"/>
      <c r="F58" s="577"/>
      <c r="G58" s="553"/>
      <c r="H58" s="690"/>
      <c r="I58" s="692"/>
      <c r="J58" s="551"/>
      <c r="K58" s="217"/>
      <c r="L58" s="685"/>
      <c r="M58" s="688"/>
      <c r="N58" s="577"/>
      <c r="O58" s="631"/>
      <c r="P58" s="153"/>
      <c r="Q58" s="229"/>
      <c r="R58" s="150"/>
      <c r="T58" s="631"/>
      <c r="U58" s="153"/>
      <c r="V58" s="229"/>
      <c r="W58" s="150"/>
    </row>
    <row r="59" spans="1:23" ht="15.75" customHeight="1">
      <c r="A59" s="502"/>
      <c r="B59" s="504"/>
      <c r="C59" s="529"/>
      <c r="D59" s="525"/>
      <c r="E59" s="622"/>
      <c r="F59" s="577"/>
      <c r="G59" s="553"/>
      <c r="H59" s="678"/>
      <c r="I59" s="692"/>
      <c r="J59" s="551"/>
      <c r="K59" s="217"/>
      <c r="L59" s="685"/>
      <c r="M59" s="688"/>
      <c r="N59" s="577"/>
      <c r="O59" s="631"/>
      <c r="P59" s="153"/>
      <c r="Q59" s="229"/>
      <c r="R59" s="150"/>
      <c r="T59" s="631"/>
      <c r="U59" s="153"/>
      <c r="V59" s="229"/>
      <c r="W59" s="150"/>
    </row>
    <row r="60" spans="1:23" ht="15.75" customHeight="1">
      <c r="A60" s="502"/>
      <c r="B60" s="504"/>
      <c r="C60" s="529"/>
      <c r="D60" s="525"/>
      <c r="E60" s="622"/>
      <c r="F60" s="577"/>
      <c r="G60" s="553"/>
      <c r="H60" s="554" t="s">
        <v>222</v>
      </c>
      <c r="I60" s="692"/>
      <c r="J60" s="551"/>
      <c r="K60" s="217"/>
      <c r="L60" s="685"/>
      <c r="M60" s="688"/>
      <c r="N60" s="577"/>
      <c r="O60" s="631"/>
      <c r="P60" s="153"/>
      <c r="Q60" s="229"/>
      <c r="R60" s="70"/>
      <c r="T60" s="631"/>
      <c r="U60" s="153"/>
      <c r="V60" s="229"/>
      <c r="W60" s="70"/>
    </row>
    <row r="61" spans="1:23" ht="60.75" customHeight="1">
      <c r="A61" s="502"/>
      <c r="B61" s="504"/>
      <c r="C61" s="530"/>
      <c r="D61" s="526"/>
      <c r="E61" s="603"/>
      <c r="F61" s="676"/>
      <c r="G61" s="553"/>
      <c r="H61" s="678"/>
      <c r="I61" s="693"/>
      <c r="J61" s="584"/>
      <c r="K61" s="218"/>
      <c r="L61" s="686"/>
      <c r="M61" s="689"/>
      <c r="N61" s="676"/>
      <c r="O61" s="632"/>
      <c r="P61" s="153"/>
      <c r="Q61" s="229"/>
      <c r="R61" s="150"/>
      <c r="T61" s="632"/>
      <c r="U61" s="153"/>
      <c r="V61" s="229"/>
      <c r="W61" s="150"/>
    </row>
    <row r="62" spans="1:23" ht="59.25" customHeight="1">
      <c r="A62" s="502"/>
      <c r="B62" s="504"/>
      <c r="C62" s="586"/>
      <c r="D62" s="587"/>
      <c r="E62" s="587"/>
      <c r="F62" s="587"/>
      <c r="G62" s="587"/>
      <c r="H62" s="588"/>
      <c r="I62" s="184">
        <f>SUM(I55:I61)</f>
        <v>1</v>
      </c>
      <c r="J62" s="589"/>
      <c r="K62" s="589"/>
      <c r="L62" s="589"/>
      <c r="M62" s="589"/>
      <c r="N62" s="589"/>
      <c r="O62" s="184">
        <f>AVERAGE(O55:O61)</f>
        <v>0</v>
      </c>
      <c r="P62" s="212"/>
      <c r="Q62" s="177"/>
      <c r="R62" s="214"/>
      <c r="S62" s="278"/>
      <c r="T62" s="184">
        <f>AVERAGE(T55:T61)</f>
        <v>0</v>
      </c>
      <c r="U62" s="212"/>
      <c r="V62" s="177"/>
      <c r="W62" s="214"/>
    </row>
    <row r="63" spans="1:23" ht="83.25" customHeight="1">
      <c r="A63" s="502"/>
      <c r="B63" s="504"/>
      <c r="C63" s="679"/>
      <c r="D63" s="680"/>
      <c r="E63" s="680"/>
      <c r="F63" s="680"/>
      <c r="G63" s="680"/>
      <c r="H63" s="680"/>
      <c r="I63" s="681"/>
      <c r="J63" s="682" t="s">
        <v>23</v>
      </c>
      <c r="K63" s="652"/>
      <c r="L63" s="653"/>
      <c r="M63" s="225">
        <v>0.02</v>
      </c>
      <c r="N63" s="227"/>
      <c r="O63" s="226">
        <f>((AVERAGE(O55:O61)*M63))</f>
        <v>0</v>
      </c>
      <c r="P63" s="596"/>
      <c r="Q63" s="597"/>
      <c r="R63" s="597"/>
      <c r="S63" s="287"/>
      <c r="T63" s="226">
        <f>((AVERAGE(T55:T61)*R63))</f>
        <v>0</v>
      </c>
      <c r="U63" s="596"/>
      <c r="V63" s="597"/>
      <c r="W63" s="598"/>
    </row>
    <row r="64" spans="1:23"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f>'PAM  AVANCE 2024 -1'!N64</f>
        <v>0</v>
      </c>
      <c r="O64" s="248">
        <f>N64/F64</f>
        <v>0</v>
      </c>
      <c r="P64" s="153"/>
      <c r="Q64" s="229"/>
      <c r="R64" s="150"/>
      <c r="T64" s="248">
        <f>S64/F64</f>
        <v>0</v>
      </c>
      <c r="U64" s="153"/>
      <c r="V64" s="229"/>
      <c r="W64" s="150"/>
    </row>
    <row r="65" spans="1:23" ht="41.25" customHeight="1">
      <c r="A65" s="502"/>
      <c r="B65" s="505"/>
      <c r="C65" s="718"/>
      <c r="D65" s="530"/>
      <c r="E65" s="160" t="s">
        <v>113</v>
      </c>
      <c r="F65" s="203">
        <v>2</v>
      </c>
      <c r="G65" s="526"/>
      <c r="H65" s="547"/>
      <c r="I65" s="241">
        <v>0.05</v>
      </c>
      <c r="J65" s="721"/>
      <c r="K65" s="534"/>
      <c r="L65" s="534"/>
      <c r="M65" s="723"/>
      <c r="N65" s="203">
        <f>'PAM  AVANCE 2024 -1'!N65</f>
        <v>0</v>
      </c>
      <c r="O65" s="202">
        <f>N65/F65</f>
        <v>0</v>
      </c>
      <c r="P65" s="153"/>
      <c r="Q65" s="229"/>
      <c r="R65" s="150"/>
      <c r="T65" s="202">
        <f>S65/F65</f>
        <v>0</v>
      </c>
      <c r="U65" s="153"/>
      <c r="V65" s="229"/>
      <c r="W65" s="150"/>
    </row>
    <row r="66" spans="1:23" ht="165" customHeight="1">
      <c r="A66" s="502"/>
      <c r="B66" s="505"/>
      <c r="C66" s="718"/>
      <c r="D66" s="507" t="s">
        <v>144</v>
      </c>
      <c r="E66" s="159" t="s">
        <v>129</v>
      </c>
      <c r="F66" s="203">
        <v>125</v>
      </c>
      <c r="G66" s="725" t="s">
        <v>140</v>
      </c>
      <c r="H66" s="168" t="s">
        <v>213</v>
      </c>
      <c r="I66" s="241">
        <v>0.65</v>
      </c>
      <c r="J66" s="721"/>
      <c r="K66" s="210"/>
      <c r="L66" s="534"/>
      <c r="M66" s="723"/>
      <c r="N66" s="203">
        <f>'PAM  AVANCE 2024 -1'!N66</f>
        <v>0</v>
      </c>
      <c r="O66" s="248">
        <f>N66/F66</f>
        <v>0</v>
      </c>
      <c r="P66" s="153"/>
      <c r="Q66" s="229"/>
      <c r="R66" s="150"/>
      <c r="T66" s="248">
        <f>S66/F66</f>
        <v>0</v>
      </c>
      <c r="U66" s="153"/>
      <c r="V66" s="229"/>
      <c r="W66" s="150"/>
    </row>
    <row r="67" spans="1:23" ht="138" customHeight="1">
      <c r="A67" s="502"/>
      <c r="B67" s="505"/>
      <c r="C67" s="719"/>
      <c r="D67" s="530"/>
      <c r="E67" s="160" t="s">
        <v>113</v>
      </c>
      <c r="F67" s="232">
        <v>25</v>
      </c>
      <c r="G67" s="646"/>
      <c r="H67" s="155" t="s">
        <v>214</v>
      </c>
      <c r="I67" s="241">
        <v>0.2</v>
      </c>
      <c r="J67" s="721"/>
      <c r="K67" s="237"/>
      <c r="L67" s="534"/>
      <c r="M67" s="724"/>
      <c r="N67" s="203">
        <f>'PAM  AVANCE 2024 -1'!N67</f>
        <v>0</v>
      </c>
      <c r="O67" s="202">
        <f>N67/F67</f>
        <v>0</v>
      </c>
      <c r="P67" s="224"/>
      <c r="Q67" s="230"/>
      <c r="R67" s="70"/>
      <c r="T67" s="202">
        <f>S67/F67</f>
        <v>0</v>
      </c>
      <c r="U67" s="224"/>
      <c r="V67" s="230"/>
      <c r="W67" s="70"/>
    </row>
    <row r="68" spans="1:23" ht="58.5" customHeight="1">
      <c r="A68" s="502"/>
      <c r="B68" s="505"/>
      <c r="C68" s="586"/>
      <c r="D68" s="587"/>
      <c r="E68" s="587"/>
      <c r="F68" s="587"/>
      <c r="G68" s="587"/>
      <c r="H68" s="588"/>
      <c r="I68" s="184">
        <f>SUM(I64:I67)</f>
        <v>1</v>
      </c>
      <c r="J68" s="589"/>
      <c r="K68" s="589"/>
      <c r="L68" s="589"/>
      <c r="M68" s="589"/>
      <c r="N68" s="589"/>
      <c r="O68" s="184">
        <f>AVERAGE(O64:O67)</f>
        <v>0</v>
      </c>
      <c r="P68" s="212"/>
      <c r="Q68" s="177"/>
      <c r="R68" s="214"/>
      <c r="S68" s="278"/>
      <c r="T68" s="184">
        <f>AVERAGE(T64:T67)</f>
        <v>0</v>
      </c>
      <c r="U68" s="212"/>
      <c r="V68" s="177"/>
      <c r="W68" s="214"/>
    </row>
    <row r="69" spans="1:23" ht="63" customHeight="1">
      <c r="A69" s="502"/>
      <c r="B69" s="505"/>
      <c r="C69" s="679"/>
      <c r="D69" s="680"/>
      <c r="E69" s="680"/>
      <c r="F69" s="680"/>
      <c r="G69" s="680"/>
      <c r="H69" s="680"/>
      <c r="I69" s="681"/>
      <c r="J69" s="682" t="s">
        <v>275</v>
      </c>
      <c r="K69" s="652"/>
      <c r="L69" s="652"/>
      <c r="M69" s="233">
        <v>0.25</v>
      </c>
      <c r="N69" s="144"/>
      <c r="O69" s="242">
        <f>((AVERAGE(O64:O67)*M69))</f>
        <v>0</v>
      </c>
      <c r="P69" s="596"/>
      <c r="Q69" s="597"/>
      <c r="R69" s="597"/>
      <c r="S69" s="287"/>
      <c r="T69" s="290">
        <f>((AVERAGE(T64:T67)*R69))</f>
        <v>0</v>
      </c>
      <c r="U69" s="596"/>
      <c r="V69" s="597"/>
      <c r="W69" s="598"/>
    </row>
    <row r="70" spans="1:23"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m="1">
        <f t="array" ref="N70">'PAM  AVANCE 2024 -1'!N70:N70</f>
        <v>0</v>
      </c>
      <c r="O70" s="630">
        <f>N70/F70</f>
        <v>0</v>
      </c>
      <c r="P70" s="654"/>
      <c r="Q70" s="604"/>
      <c r="R70" s="656"/>
      <c r="S70" s="900"/>
      <c r="T70" s="630">
        <f>S70/F70</f>
        <v>0</v>
      </c>
      <c r="U70" s="654"/>
      <c r="V70" s="604"/>
      <c r="W70" s="604"/>
    </row>
    <row r="71" spans="1:23" ht="83.25" customHeight="1">
      <c r="A71" s="502"/>
      <c r="B71" s="505"/>
      <c r="C71" s="697"/>
      <c r="D71" s="506"/>
      <c r="E71" s="609"/>
      <c r="F71" s="699"/>
      <c r="G71" s="530"/>
      <c r="H71" s="155" t="s">
        <v>223</v>
      </c>
      <c r="I71" s="701"/>
      <c r="J71" s="533"/>
      <c r="K71" s="188"/>
      <c r="L71" s="381"/>
      <c r="M71" s="710"/>
      <c r="N71" s="699"/>
      <c r="O71" s="632"/>
      <c r="P71" s="383"/>
      <c r="Q71" s="381"/>
      <c r="R71" s="621"/>
      <c r="S71" s="900"/>
      <c r="T71" s="632"/>
      <c r="U71" s="383"/>
      <c r="V71" s="381"/>
      <c r="W71" s="381"/>
    </row>
    <row r="72" spans="1:23" ht="109.5" customHeight="1">
      <c r="A72" s="502"/>
      <c r="B72" s="505"/>
      <c r="C72" s="697"/>
      <c r="D72" s="703" t="s">
        <v>182</v>
      </c>
      <c r="E72" s="159" t="s">
        <v>129</v>
      </c>
      <c r="F72" s="694">
        <v>1</v>
      </c>
      <c r="G72" s="705" t="s">
        <v>181</v>
      </c>
      <c r="H72" s="707" t="s">
        <v>209</v>
      </c>
      <c r="I72" s="708">
        <v>0.2</v>
      </c>
      <c r="J72" s="532"/>
      <c r="K72" s="534"/>
      <c r="L72" s="383"/>
      <c r="M72" s="710"/>
      <c r="N72" s="698" cm="1">
        <f t="array" ref="N72">'PAM  AVANCE 2024 -1'!N72:N72</f>
        <v>0</v>
      </c>
      <c r="O72" s="630">
        <f>N72/F72</f>
        <v>0</v>
      </c>
      <c r="P72" s="383"/>
      <c r="Q72" s="408"/>
      <c r="R72" s="621"/>
      <c r="S72" s="779"/>
      <c r="T72" s="630">
        <f>S72/F72</f>
        <v>0</v>
      </c>
      <c r="U72" s="383"/>
      <c r="V72" s="408"/>
      <c r="W72" s="408"/>
    </row>
    <row r="73" spans="1:23" ht="41.25" customHeight="1">
      <c r="A73" s="502"/>
      <c r="B73" s="505"/>
      <c r="C73" s="697"/>
      <c r="D73" s="704"/>
      <c r="E73" s="160" t="s">
        <v>113</v>
      </c>
      <c r="F73" s="695"/>
      <c r="G73" s="706"/>
      <c r="H73" s="707"/>
      <c r="I73" s="709"/>
      <c r="J73" s="532"/>
      <c r="K73" s="534"/>
      <c r="L73" s="495"/>
      <c r="M73" s="710"/>
      <c r="N73" s="699"/>
      <c r="O73" s="632"/>
      <c r="P73" s="495"/>
      <c r="Q73" s="379"/>
      <c r="R73" s="621"/>
      <c r="S73" s="781"/>
      <c r="T73" s="632"/>
      <c r="U73" s="495"/>
      <c r="V73" s="379"/>
      <c r="W73" s="381"/>
    </row>
    <row r="74" spans="1:23" ht="100.5" customHeight="1">
      <c r="A74" s="502"/>
      <c r="B74" s="505"/>
      <c r="C74" s="697"/>
      <c r="D74" s="712" t="s">
        <v>184</v>
      </c>
      <c r="E74" s="159" t="s">
        <v>129</v>
      </c>
      <c r="F74" s="238">
        <v>8</v>
      </c>
      <c r="G74" s="507" t="s">
        <v>183</v>
      </c>
      <c r="H74" s="507" t="s">
        <v>208</v>
      </c>
      <c r="I74" s="187">
        <v>0.3</v>
      </c>
      <c r="J74" s="533"/>
      <c r="K74" s="433"/>
      <c r="L74" s="431"/>
      <c r="M74" s="710"/>
      <c r="N74" s="238">
        <f>'PAM  AVANCE 2024 -1'!N74</f>
        <v>0</v>
      </c>
      <c r="O74" s="248">
        <f>N74/F74</f>
        <v>0</v>
      </c>
      <c r="P74" s="714"/>
      <c r="Q74" s="604"/>
      <c r="R74" s="621"/>
      <c r="S74" s="266"/>
      <c r="T74" s="248">
        <f>S74/F74</f>
        <v>0</v>
      </c>
      <c r="U74" s="714"/>
      <c r="V74" s="604"/>
      <c r="W74" s="381"/>
    </row>
    <row r="75" spans="1:23" ht="100.5" customHeight="1">
      <c r="A75" s="716"/>
      <c r="B75" s="505"/>
      <c r="C75" s="697"/>
      <c r="D75" s="713"/>
      <c r="E75" s="162" t="s">
        <v>113</v>
      </c>
      <c r="F75" s="239">
        <v>2</v>
      </c>
      <c r="G75" s="529"/>
      <c r="H75" s="529"/>
      <c r="I75" s="187">
        <v>0.15</v>
      </c>
      <c r="J75" s="533"/>
      <c r="K75" s="433"/>
      <c r="L75" s="671"/>
      <c r="M75" s="711"/>
      <c r="N75" s="239">
        <f>'PAM  AVANCE 2024 -1'!N75</f>
        <v>0</v>
      </c>
      <c r="O75" s="202">
        <f>N75/F75</f>
        <v>0</v>
      </c>
      <c r="P75" s="715"/>
      <c r="Q75" s="605"/>
      <c r="R75" s="621"/>
      <c r="S75" s="266"/>
      <c r="T75" s="202">
        <f>S75/F75</f>
        <v>0</v>
      </c>
      <c r="U75" s="715"/>
      <c r="V75" s="605"/>
      <c r="W75" s="408"/>
    </row>
    <row r="76" spans="1:23" ht="65.25" customHeight="1">
      <c r="A76" s="181"/>
      <c r="B76" s="178"/>
      <c r="C76" s="586"/>
      <c r="D76" s="587"/>
      <c r="E76" s="587"/>
      <c r="F76" s="587"/>
      <c r="G76" s="587"/>
      <c r="H76" s="588"/>
      <c r="I76" s="184">
        <f>SUM(I70:I75)</f>
        <v>1</v>
      </c>
      <c r="J76" s="589"/>
      <c r="K76" s="589"/>
      <c r="L76" s="589"/>
      <c r="M76" s="589"/>
      <c r="N76" s="589"/>
      <c r="O76" s="184">
        <f>AVERAGE(O70:O75)</f>
        <v>0</v>
      </c>
      <c r="P76" s="212"/>
      <c r="Q76" s="177"/>
      <c r="R76" s="214"/>
      <c r="S76" s="278"/>
      <c r="T76" s="184">
        <f>AVERAGE(T70:T75)</f>
        <v>0</v>
      </c>
      <c r="U76" s="212"/>
      <c r="V76" s="177"/>
      <c r="W76" s="214"/>
    </row>
    <row r="77" spans="1:23" ht="80.25" customHeight="1">
      <c r="A77" s="737"/>
      <c r="B77" s="738"/>
      <c r="C77" s="738"/>
      <c r="D77" s="738"/>
      <c r="E77" s="738"/>
      <c r="F77" s="738"/>
      <c r="G77" s="738"/>
      <c r="H77" s="738"/>
      <c r="I77" s="739"/>
      <c r="J77" s="740" t="s">
        <v>273</v>
      </c>
      <c r="K77" s="741"/>
      <c r="L77" s="741"/>
      <c r="M77" s="233">
        <v>0.1</v>
      </c>
      <c r="N77" s="68"/>
      <c r="O77" s="243">
        <f>(AVERAGE(O70:O75))*M77</f>
        <v>0</v>
      </c>
      <c r="P77" s="596"/>
      <c r="Q77" s="597"/>
      <c r="R77" s="597"/>
      <c r="S77" s="292"/>
      <c r="T77" s="291">
        <f>(AVERAGE(T70:T75))*R77</f>
        <v>0</v>
      </c>
      <c r="U77" s="909"/>
      <c r="V77" s="910"/>
      <c r="W77" s="911"/>
    </row>
    <row r="78" spans="1:23"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636"/>
      <c r="S78" s="898"/>
      <c r="T78" s="898"/>
      <c r="U78" s="898"/>
      <c r="V78" s="898"/>
      <c r="W78" s="898"/>
    </row>
    <row r="79" spans="1:23"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c r="S79" s="280"/>
      <c r="T79" s="252">
        <f>T77+T69+T63+T54+T31</f>
        <v>0</v>
      </c>
      <c r="U79" s="281"/>
      <c r="V79" s="281"/>
      <c r="W79" s="282"/>
    </row>
    <row r="80" spans="1:23"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m="1">
        <f t="array" ref="N80">'PAM  AVANCE 2024 -1'!N80:N80</f>
        <v>0</v>
      </c>
      <c r="O80" s="746">
        <f>N80/F80</f>
        <v>0</v>
      </c>
      <c r="P80" s="605"/>
      <c r="Q80" s="605"/>
      <c r="R80" s="605"/>
      <c r="S80" s="676"/>
      <c r="T80" s="746">
        <f>S80/F80</f>
        <v>0</v>
      </c>
      <c r="U80" s="605"/>
      <c r="V80" s="605"/>
      <c r="W80" s="605"/>
    </row>
    <row r="81" spans="1:23" ht="81.75" customHeight="1">
      <c r="A81" s="728"/>
      <c r="B81" s="730"/>
      <c r="C81" s="506"/>
      <c r="D81" s="733"/>
      <c r="E81" s="160" t="s">
        <v>113</v>
      </c>
      <c r="F81" s="677"/>
      <c r="G81" s="734"/>
      <c r="H81" s="253" t="s">
        <v>170</v>
      </c>
      <c r="I81" s="736"/>
      <c r="J81" s="733"/>
      <c r="K81" s="408"/>
      <c r="L81" s="379"/>
      <c r="M81" s="379"/>
      <c r="N81" s="677"/>
      <c r="O81" s="746"/>
      <c r="P81" s="381"/>
      <c r="Q81" s="381"/>
      <c r="R81" s="381"/>
      <c r="S81" s="677"/>
      <c r="T81" s="746"/>
      <c r="U81" s="381"/>
      <c r="V81" s="381"/>
      <c r="W81" s="381"/>
    </row>
    <row r="82" spans="1:23"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f>'PAM  AVANCE 2024 -1'!N82</f>
        <v>0</v>
      </c>
      <c r="O82" s="258">
        <f>N82/F82</f>
        <v>0</v>
      </c>
      <c r="P82" s="383"/>
      <c r="Q82" s="381"/>
      <c r="R82" s="381"/>
      <c r="S82" s="203"/>
      <c r="T82" s="258">
        <f>S82/F82</f>
        <v>0</v>
      </c>
      <c r="U82" s="383"/>
      <c r="V82" s="381"/>
      <c r="W82" s="381"/>
    </row>
    <row r="83" spans="1:23" ht="70.5" customHeight="1">
      <c r="A83" s="728"/>
      <c r="B83" s="730"/>
      <c r="C83" s="609"/>
      <c r="D83" s="759"/>
      <c r="E83" s="160" t="s">
        <v>113</v>
      </c>
      <c r="F83" s="203">
        <v>50</v>
      </c>
      <c r="G83" s="734"/>
      <c r="H83" s="174" t="s">
        <v>202</v>
      </c>
      <c r="I83" s="241">
        <v>0.1</v>
      </c>
      <c r="J83" s="532"/>
      <c r="K83" s="668"/>
      <c r="L83" s="763"/>
      <c r="M83" s="765"/>
      <c r="N83" s="203">
        <f>'PAM  AVANCE 2024 -1'!N83</f>
        <v>0</v>
      </c>
      <c r="O83" s="257">
        <f>N83/F83</f>
        <v>0</v>
      </c>
      <c r="P83" s="383"/>
      <c r="Q83" s="408"/>
      <c r="R83" s="381"/>
      <c r="S83" s="203"/>
      <c r="T83" s="257">
        <f>S83/F83</f>
        <v>0</v>
      </c>
      <c r="U83" s="383"/>
      <c r="V83" s="408"/>
      <c r="W83" s="381"/>
    </row>
    <row r="84" spans="1:23" ht="75" customHeight="1">
      <c r="A84" s="728"/>
      <c r="B84" s="730"/>
      <c r="C84" s="609"/>
      <c r="D84" s="767" t="s">
        <v>173</v>
      </c>
      <c r="E84" s="159" t="s">
        <v>129</v>
      </c>
      <c r="F84" s="203">
        <v>21</v>
      </c>
      <c r="G84" s="506" t="s">
        <v>174</v>
      </c>
      <c r="H84" s="506" t="s">
        <v>203</v>
      </c>
      <c r="I84" s="241">
        <v>0.15</v>
      </c>
      <c r="J84" s="532"/>
      <c r="K84" s="668"/>
      <c r="L84" s="763"/>
      <c r="M84" s="765"/>
      <c r="N84" s="203">
        <f>'PAM  AVANCE 2024 -1'!N84</f>
        <v>0</v>
      </c>
      <c r="O84" s="258">
        <f>N84/F84</f>
        <v>0</v>
      </c>
      <c r="P84" s="270"/>
      <c r="Q84" s="559"/>
      <c r="R84" s="383"/>
      <c r="S84" s="203"/>
      <c r="T84" s="258">
        <f>S84/F84</f>
        <v>0</v>
      </c>
      <c r="U84" s="270"/>
      <c r="V84" s="559"/>
      <c r="W84" s="383"/>
    </row>
    <row r="85" spans="1:23" ht="75" customHeight="1">
      <c r="A85" s="728"/>
      <c r="B85" s="730"/>
      <c r="C85" s="609"/>
      <c r="D85" s="767"/>
      <c r="E85" s="160" t="s">
        <v>113</v>
      </c>
      <c r="F85" s="203">
        <v>5</v>
      </c>
      <c r="G85" s="506"/>
      <c r="H85" s="506"/>
      <c r="I85" s="241">
        <v>0.1</v>
      </c>
      <c r="J85" s="532"/>
      <c r="K85" s="668"/>
      <c r="L85" s="763"/>
      <c r="M85" s="765"/>
      <c r="N85" s="203">
        <f>'PAM  AVANCE 2024 -1'!N85</f>
        <v>0</v>
      </c>
      <c r="O85" s="257">
        <f>N85/F85</f>
        <v>0</v>
      </c>
      <c r="P85" s="271"/>
      <c r="Q85" s="559"/>
      <c r="R85" s="383"/>
      <c r="S85" s="203"/>
      <c r="T85" s="257">
        <f>S85/F85</f>
        <v>0</v>
      </c>
      <c r="U85" s="271"/>
      <c r="V85" s="559"/>
      <c r="W85" s="383"/>
    </row>
    <row r="86" spans="1:23" ht="75" customHeight="1">
      <c r="A86" s="728"/>
      <c r="B86" s="730"/>
      <c r="C86" s="609"/>
      <c r="D86" s="749" t="s">
        <v>175</v>
      </c>
      <c r="E86" s="159" t="s">
        <v>129</v>
      </c>
      <c r="F86" s="677">
        <v>1</v>
      </c>
      <c r="G86" s="609" t="s">
        <v>176</v>
      </c>
      <c r="H86" s="609" t="s">
        <v>204</v>
      </c>
      <c r="I86" s="735">
        <v>0.05</v>
      </c>
      <c r="J86" s="748"/>
      <c r="K86" s="236"/>
      <c r="L86" s="433"/>
      <c r="M86" s="765"/>
      <c r="N86" s="675">
        <f>'PAM  AVANCE 2024 -1'!N86</f>
        <v>0</v>
      </c>
      <c r="O86" s="760">
        <f>N86/F86</f>
        <v>0</v>
      </c>
      <c r="P86" s="559"/>
      <c r="Q86" s="268"/>
      <c r="R86" s="408"/>
      <c r="S86" s="677"/>
      <c r="T86" s="760">
        <f>S86/F86</f>
        <v>0</v>
      </c>
      <c r="U86" s="559"/>
      <c r="V86" s="268"/>
      <c r="W86" s="408"/>
    </row>
    <row r="87" spans="1:23" ht="75" customHeight="1">
      <c r="A87" s="728"/>
      <c r="B87" s="730"/>
      <c r="C87" s="609"/>
      <c r="D87" s="749"/>
      <c r="E87" s="160" t="s">
        <v>113</v>
      </c>
      <c r="F87" s="677"/>
      <c r="G87" s="609"/>
      <c r="H87" s="609"/>
      <c r="I87" s="736"/>
      <c r="J87" s="748"/>
      <c r="K87" s="236"/>
      <c r="L87" s="433"/>
      <c r="M87" s="765"/>
      <c r="N87" s="676"/>
      <c r="O87" s="761"/>
      <c r="P87" s="559"/>
      <c r="Q87" s="268"/>
      <c r="R87" s="408"/>
      <c r="S87" s="677"/>
      <c r="T87" s="761"/>
      <c r="U87" s="559"/>
      <c r="V87" s="268"/>
      <c r="W87" s="408"/>
    </row>
    <row r="88" spans="1:23" ht="75" customHeight="1">
      <c r="A88" s="728"/>
      <c r="B88" s="731"/>
      <c r="C88" s="757" t="s">
        <v>243</v>
      </c>
      <c r="D88" s="609" t="s">
        <v>250</v>
      </c>
      <c r="E88" s="163" t="s">
        <v>129</v>
      </c>
      <c r="F88" s="203">
        <v>7</v>
      </c>
      <c r="G88" s="609" t="s">
        <v>246</v>
      </c>
      <c r="H88" s="750" t="s">
        <v>249</v>
      </c>
      <c r="I88" s="241">
        <v>0.05</v>
      </c>
      <c r="J88" s="748"/>
      <c r="K88" s="236"/>
      <c r="L88" s="433"/>
      <c r="M88" s="765"/>
      <c r="N88" s="203">
        <f>'PAM  AVANCE 2024 -1'!N88</f>
        <v>0</v>
      </c>
      <c r="O88" s="258">
        <f t="shared" ref="O88:O93" si="2">N88/F88</f>
        <v>0</v>
      </c>
      <c r="P88" s="559"/>
      <c r="Q88" s="268"/>
      <c r="R88" s="408"/>
      <c r="S88" s="203"/>
      <c r="T88" s="258">
        <f t="shared" ref="T88:T93" si="3">S88/F88</f>
        <v>0</v>
      </c>
      <c r="U88" s="559"/>
      <c r="V88" s="268"/>
      <c r="W88" s="408"/>
    </row>
    <row r="89" spans="1:23" ht="75" customHeight="1">
      <c r="A89" s="728"/>
      <c r="B89" s="731"/>
      <c r="C89" s="532"/>
      <c r="D89" s="609"/>
      <c r="E89" s="160" t="s">
        <v>113</v>
      </c>
      <c r="F89" s="203">
        <v>6</v>
      </c>
      <c r="G89" s="609"/>
      <c r="H89" s="751"/>
      <c r="I89" s="241">
        <v>0.05</v>
      </c>
      <c r="J89" s="748"/>
      <c r="K89" s="236"/>
      <c r="L89" s="433"/>
      <c r="M89" s="765"/>
      <c r="N89" s="203">
        <f>'PAM  AVANCE 2024 -1'!N89</f>
        <v>0</v>
      </c>
      <c r="O89" s="257">
        <f t="shared" si="2"/>
        <v>0</v>
      </c>
      <c r="P89" s="559"/>
      <c r="Q89" s="268"/>
      <c r="R89" s="408"/>
      <c r="S89" s="203"/>
      <c r="T89" s="257">
        <f t="shared" si="3"/>
        <v>0</v>
      </c>
      <c r="U89" s="559"/>
      <c r="V89" s="268"/>
      <c r="W89" s="408"/>
    </row>
    <row r="90" spans="1:23" ht="75" customHeight="1">
      <c r="A90" s="728"/>
      <c r="B90" s="731"/>
      <c r="C90" s="532"/>
      <c r="D90" s="609" t="s">
        <v>251</v>
      </c>
      <c r="E90" s="163" t="s">
        <v>129</v>
      </c>
      <c r="F90" s="203">
        <v>7</v>
      </c>
      <c r="G90" s="609" t="s">
        <v>247</v>
      </c>
      <c r="H90" s="750" t="s">
        <v>244</v>
      </c>
      <c r="I90" s="241">
        <v>0.05</v>
      </c>
      <c r="J90" s="748"/>
      <c r="K90" s="236"/>
      <c r="L90" s="433"/>
      <c r="M90" s="765"/>
      <c r="N90" s="203">
        <f>'PAM  AVANCE 2024 -1'!N90</f>
        <v>0</v>
      </c>
      <c r="O90" s="258">
        <f t="shared" si="2"/>
        <v>0</v>
      </c>
      <c r="P90" s="559"/>
      <c r="Q90" s="268"/>
      <c r="R90" s="408"/>
      <c r="S90" s="203"/>
      <c r="T90" s="258">
        <f t="shared" si="3"/>
        <v>0</v>
      </c>
      <c r="U90" s="559"/>
      <c r="V90" s="268"/>
      <c r="W90" s="408"/>
    </row>
    <row r="91" spans="1:23" ht="75" customHeight="1">
      <c r="A91" s="728"/>
      <c r="B91" s="731"/>
      <c r="C91" s="532"/>
      <c r="D91" s="609"/>
      <c r="E91" s="160" t="s">
        <v>113</v>
      </c>
      <c r="F91" s="203">
        <v>6</v>
      </c>
      <c r="G91" s="609"/>
      <c r="H91" s="751"/>
      <c r="I91" s="241">
        <v>0.05</v>
      </c>
      <c r="J91" s="748"/>
      <c r="K91" s="236"/>
      <c r="L91" s="433"/>
      <c r="M91" s="765"/>
      <c r="N91" s="203">
        <f>'PAM  AVANCE 2024 -1'!N91</f>
        <v>0</v>
      </c>
      <c r="O91" s="257">
        <f t="shared" si="2"/>
        <v>0</v>
      </c>
      <c r="P91" s="559"/>
      <c r="Q91" s="268"/>
      <c r="R91" s="408"/>
      <c r="S91" s="203"/>
      <c r="T91" s="257">
        <f t="shared" si="3"/>
        <v>0</v>
      </c>
      <c r="U91" s="559"/>
      <c r="V91" s="268"/>
      <c r="W91" s="408"/>
    </row>
    <row r="92" spans="1:23" ht="75" customHeight="1">
      <c r="A92" s="728"/>
      <c r="B92" s="731"/>
      <c r="C92" s="533"/>
      <c r="D92" s="752" t="s">
        <v>252</v>
      </c>
      <c r="E92" s="163" t="s">
        <v>129</v>
      </c>
      <c r="F92" s="203">
        <v>7</v>
      </c>
      <c r="G92" s="609" t="s">
        <v>248</v>
      </c>
      <c r="H92" s="750" t="s">
        <v>245</v>
      </c>
      <c r="I92" s="241">
        <v>0.05</v>
      </c>
      <c r="J92" s="748"/>
      <c r="K92" s="236"/>
      <c r="L92" s="433"/>
      <c r="M92" s="765"/>
      <c r="N92" s="203">
        <f>'PAM  AVANCE 2024 -1'!N92</f>
        <v>0</v>
      </c>
      <c r="O92" s="258">
        <f t="shared" si="2"/>
        <v>0</v>
      </c>
      <c r="P92" s="559"/>
      <c r="Q92" s="268"/>
      <c r="R92" s="408"/>
      <c r="S92" s="203"/>
      <c r="T92" s="258">
        <f t="shared" si="3"/>
        <v>0</v>
      </c>
      <c r="U92" s="559"/>
      <c r="V92" s="268"/>
      <c r="W92" s="408"/>
    </row>
    <row r="93" spans="1:23" ht="58.5" customHeight="1">
      <c r="A93" s="728"/>
      <c r="B93" s="731"/>
      <c r="C93" s="642"/>
      <c r="D93" s="753"/>
      <c r="E93" s="160" t="s">
        <v>113</v>
      </c>
      <c r="F93" s="203">
        <v>6</v>
      </c>
      <c r="G93" s="609"/>
      <c r="H93" s="751"/>
      <c r="I93" s="241">
        <v>0.05</v>
      </c>
      <c r="J93" s="662"/>
      <c r="K93" s="254"/>
      <c r="L93" s="434"/>
      <c r="M93" s="766"/>
      <c r="N93" s="203">
        <f>'PAM  AVANCE 2024 -1'!N93</f>
        <v>0</v>
      </c>
      <c r="O93" s="257">
        <f t="shared" si="2"/>
        <v>0</v>
      </c>
      <c r="P93" s="559"/>
      <c r="Q93" s="269"/>
      <c r="R93" s="379"/>
      <c r="S93" s="222"/>
      <c r="T93" s="279">
        <f t="shared" si="3"/>
        <v>0</v>
      </c>
      <c r="U93" s="908"/>
      <c r="V93" s="153"/>
      <c r="W93" s="408"/>
    </row>
    <row r="94" spans="1:23"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c r="S94" s="280"/>
      <c r="T94" s="267">
        <f>AVERAGE(T80:T93)</f>
        <v>0</v>
      </c>
      <c r="U94" s="281"/>
      <c r="V94" s="281"/>
      <c r="W94" s="282"/>
    </row>
    <row r="95" spans="1:23" ht="56.25" customHeight="1">
      <c r="A95" s="737"/>
      <c r="B95" s="738"/>
      <c r="C95" s="738"/>
      <c r="D95" s="738"/>
      <c r="E95" s="738"/>
      <c r="F95" s="738"/>
      <c r="G95" s="738"/>
      <c r="H95" s="738"/>
      <c r="I95" s="739"/>
      <c r="J95" s="754" t="s">
        <v>278</v>
      </c>
      <c r="K95" s="755"/>
      <c r="L95" s="756"/>
      <c r="M95" s="255">
        <v>0.3</v>
      </c>
      <c r="N95" s="71"/>
      <c r="O95" s="259">
        <f>(AVERAGE(O80:O93))*M95</f>
        <v>0</v>
      </c>
      <c r="P95" s="596"/>
      <c r="Q95" s="597"/>
      <c r="R95" s="597"/>
      <c r="S95" s="283"/>
      <c r="T95" s="293">
        <f>(AVERAGE(T80:T93))*R95</f>
        <v>0</v>
      </c>
      <c r="U95" s="284"/>
      <c r="V95" s="284"/>
      <c r="W95" s="285"/>
    </row>
    <row r="96" spans="1:23"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c r="S96" s="898"/>
      <c r="T96" s="898"/>
      <c r="U96" s="898"/>
      <c r="V96" s="898"/>
      <c r="W96" s="898"/>
    </row>
    <row r="97" spans="1:23" ht="36" customHeight="1" thickBot="1">
      <c r="A97" s="726" t="s">
        <v>35</v>
      </c>
      <c r="B97" s="726"/>
      <c r="C97" s="726"/>
      <c r="D97" s="726"/>
      <c r="E97" s="726"/>
      <c r="F97" s="726"/>
      <c r="G97" s="726"/>
      <c r="H97" s="726"/>
      <c r="I97" s="726"/>
      <c r="J97" s="726"/>
      <c r="K97" s="726"/>
      <c r="L97" s="726"/>
      <c r="M97" s="726"/>
      <c r="N97" s="727"/>
      <c r="O97" s="261">
        <f>O95</f>
        <v>0</v>
      </c>
      <c r="P97" s="772"/>
      <c r="Q97" s="376"/>
      <c r="R97" s="832"/>
      <c r="S97" s="280"/>
      <c r="T97" s="261">
        <f>T95</f>
        <v>0</v>
      </c>
      <c r="U97" s="892"/>
      <c r="V97" s="893"/>
      <c r="W97" s="894"/>
    </row>
    <row r="98" spans="1:23"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f>'PAM  AVANCE 2024 -1'!N98</f>
        <v>0</v>
      </c>
      <c r="O98" s="262">
        <f>N98/F98</f>
        <v>0</v>
      </c>
      <c r="P98" s="654"/>
      <c r="Q98" s="604"/>
      <c r="R98" s="604"/>
      <c r="S98" s="172"/>
      <c r="T98" s="262">
        <f>S98/F98</f>
        <v>0</v>
      </c>
      <c r="U98" s="654"/>
      <c r="V98" s="604"/>
      <c r="W98" s="604"/>
    </row>
    <row r="99" spans="1:23" ht="91.5" customHeight="1">
      <c r="A99" s="800"/>
      <c r="B99" s="774"/>
      <c r="C99" s="777"/>
      <c r="D99" s="778"/>
      <c r="E99" s="160" t="s">
        <v>113</v>
      </c>
      <c r="F99" s="172">
        <v>3</v>
      </c>
      <c r="G99" s="506"/>
      <c r="H99" s="260" t="s">
        <v>166</v>
      </c>
      <c r="I99" s="241">
        <v>0.1</v>
      </c>
      <c r="J99" s="531"/>
      <c r="K99" s="784"/>
      <c r="L99" s="670"/>
      <c r="M99" s="532"/>
      <c r="N99" s="172">
        <f>'PAM  AVANCE 2024 -1'!N99</f>
        <v>0</v>
      </c>
      <c r="O99" s="202">
        <f>N99/F99</f>
        <v>0</v>
      </c>
      <c r="P99" s="655"/>
      <c r="Q99" s="605"/>
      <c r="R99" s="605"/>
      <c r="S99" s="172"/>
      <c r="T99" s="202">
        <f>S99/F99</f>
        <v>0</v>
      </c>
      <c r="U99" s="655"/>
      <c r="V99" s="605"/>
      <c r="W99" s="605"/>
    </row>
    <row r="100" spans="1:23" ht="60" customHeight="1">
      <c r="A100" s="800"/>
      <c r="B100" s="775"/>
      <c r="C100" s="793" t="s">
        <v>211</v>
      </c>
      <c r="D100" s="794" t="s">
        <v>206</v>
      </c>
      <c r="E100" s="159" t="s">
        <v>129</v>
      </c>
      <c r="F100" s="173">
        <v>16</v>
      </c>
      <c r="G100" s="705" t="s">
        <v>205</v>
      </c>
      <c r="H100" s="797" t="s">
        <v>217</v>
      </c>
      <c r="I100" s="241">
        <v>0.6</v>
      </c>
      <c r="J100" s="533"/>
      <c r="K100" s="264"/>
      <c r="L100" s="671"/>
      <c r="M100" s="532"/>
      <c r="N100" s="172">
        <f>'PAM  AVANCE 2024 -1'!N100</f>
        <v>0</v>
      </c>
      <c r="O100" s="248">
        <f>N100/F100</f>
        <v>0</v>
      </c>
      <c r="P100" s="655"/>
      <c r="Q100" s="605"/>
      <c r="R100" s="605"/>
      <c r="S100" s="173"/>
      <c r="T100" s="263">
        <f>S100/F100</f>
        <v>0</v>
      </c>
      <c r="U100" s="605"/>
      <c r="V100" s="605"/>
      <c r="W100" s="605"/>
    </row>
    <row r="101" spans="1:23" ht="66.75" customHeight="1">
      <c r="A101" s="801"/>
      <c r="B101" s="383"/>
      <c r="C101" s="391"/>
      <c r="D101" s="795"/>
      <c r="E101" s="160" t="s">
        <v>113</v>
      </c>
      <c r="F101" s="173">
        <v>5</v>
      </c>
      <c r="G101" s="796"/>
      <c r="H101" s="798"/>
      <c r="I101" s="241">
        <v>0.15</v>
      </c>
      <c r="J101" s="662"/>
      <c r="K101" s="265"/>
      <c r="L101" s="379"/>
      <c r="M101" s="785"/>
      <c r="N101" s="172">
        <f>'PAM  AVANCE 2024 -1'!N101</f>
        <v>0</v>
      </c>
      <c r="O101" s="202">
        <f>N101/F101</f>
        <v>0</v>
      </c>
      <c r="P101" s="495"/>
      <c r="Q101" s="379"/>
      <c r="R101" s="379"/>
      <c r="S101" s="173"/>
      <c r="T101" s="202">
        <f>S101/F101</f>
        <v>0</v>
      </c>
      <c r="U101" s="495"/>
      <c r="V101" s="379"/>
      <c r="W101" s="379"/>
    </row>
    <row r="102" spans="1:23"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c r="S102" s="71"/>
      <c r="T102" s="234">
        <f>(AVERAGE(T98:T101))*R102</f>
        <v>0</v>
      </c>
      <c r="U102" s="782"/>
      <c r="V102" s="376"/>
      <c r="W102" s="377"/>
    </row>
    <row r="103" spans="1:23"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c r="S103" s="898"/>
      <c r="T103" s="898"/>
      <c r="U103" s="898"/>
      <c r="V103" s="898"/>
      <c r="W103" s="898"/>
    </row>
    <row r="104" spans="1:23"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832"/>
      <c r="S104" s="278"/>
      <c r="T104" s="261">
        <f>T102</f>
        <v>0</v>
      </c>
      <c r="U104" s="895"/>
      <c r="V104" s="896"/>
      <c r="W104" s="897"/>
    </row>
    <row r="105" spans="1:23"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464"/>
      <c r="S105" s="891"/>
      <c r="T105" s="889">
        <f>T79+T97+T104</f>
        <v>0</v>
      </c>
      <c r="U105" s="891"/>
      <c r="V105" s="891"/>
      <c r="W105" s="891"/>
    </row>
    <row r="106" spans="1:23" ht="22.5" customHeight="1">
      <c r="A106" s="781"/>
      <c r="B106" s="147"/>
      <c r="C106" s="147"/>
      <c r="D106" s="147"/>
      <c r="E106" s="147"/>
      <c r="F106" s="147"/>
      <c r="G106" s="147"/>
      <c r="H106" s="147"/>
      <c r="I106" s="147"/>
      <c r="J106" s="146"/>
      <c r="K106" s="396"/>
      <c r="L106" s="404"/>
      <c r="M106" s="404"/>
      <c r="N106" s="393"/>
      <c r="O106" s="791"/>
      <c r="P106" s="396"/>
      <c r="Q106" s="404"/>
      <c r="R106" s="494"/>
      <c r="S106" s="891"/>
      <c r="T106" s="890"/>
      <c r="U106" s="891"/>
      <c r="V106" s="891"/>
      <c r="W106" s="891"/>
    </row>
    <row r="107" spans="1:23" ht="15.75" customHeight="1">
      <c r="A107" s="152"/>
      <c r="K107" s="1"/>
    </row>
    <row r="108" spans="1:23" ht="15.75" customHeight="1">
      <c r="A108" s="152"/>
      <c r="K108" s="1"/>
    </row>
    <row r="109" spans="1:23" ht="15.75" customHeight="1">
      <c r="A109" s="152"/>
      <c r="G109" s="67" t="s">
        <v>73</v>
      </c>
      <c r="H109" s="67" t="s">
        <v>136</v>
      </c>
      <c r="K109" s="1"/>
    </row>
    <row r="110" spans="1:23" ht="15.75" customHeight="1">
      <c r="A110" s="152"/>
      <c r="G110" s="67" t="s">
        <v>210</v>
      </c>
      <c r="K110" s="1"/>
    </row>
    <row r="111" spans="1:23" ht="15.75" customHeight="1">
      <c r="A111" s="152"/>
      <c r="G111" s="67" t="s">
        <v>238</v>
      </c>
      <c r="K111" s="1"/>
    </row>
    <row r="112" spans="1:23"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sheetProtection password="EB7F" sheet="1" objects="1" scenarios="1"/>
  <mergeCells count="381">
    <mergeCell ref="A6:A7"/>
    <mergeCell ref="B6:B7"/>
    <mergeCell ref="C6:C7"/>
    <mergeCell ref="D6:F6"/>
    <mergeCell ref="G6:G7"/>
    <mergeCell ref="H6:H7"/>
    <mergeCell ref="A1:B4"/>
    <mergeCell ref="C1:V1"/>
    <mergeCell ref="C2:V2"/>
    <mergeCell ref="C3:V3"/>
    <mergeCell ref="C4:V4"/>
    <mergeCell ref="A5:J5"/>
    <mergeCell ref="N5:R5"/>
    <mergeCell ref="S5:W5"/>
    <mergeCell ref="T19:T20"/>
    <mergeCell ref="N26:N27"/>
    <mergeCell ref="U6:U7"/>
    <mergeCell ref="V6:V7"/>
    <mergeCell ref="W6:W7"/>
    <mergeCell ref="A8:A54"/>
    <mergeCell ref="B8:B75"/>
    <mergeCell ref="C8:C15"/>
    <mergeCell ref="H8:H9"/>
    <mergeCell ref="J8:J15"/>
    <mergeCell ref="K8:K9"/>
    <mergeCell ref="L8:L9"/>
    <mergeCell ref="O6:O7"/>
    <mergeCell ref="P6:P7"/>
    <mergeCell ref="Q6:Q7"/>
    <mergeCell ref="R6:R7"/>
    <mergeCell ref="S6:S7"/>
    <mergeCell ref="T6:T7"/>
    <mergeCell ref="I6:I7"/>
    <mergeCell ref="J6:J7"/>
    <mergeCell ref="K6:K7"/>
    <mergeCell ref="L6:L7"/>
    <mergeCell ref="M6:M7"/>
    <mergeCell ref="N6:N7"/>
    <mergeCell ref="L12:L13"/>
    <mergeCell ref="H14:H15"/>
    <mergeCell ref="K14:K15"/>
    <mergeCell ref="L14:L15"/>
    <mergeCell ref="C16:H16"/>
    <mergeCell ref="J16:L16"/>
    <mergeCell ref="W8:W15"/>
    <mergeCell ref="D10:D11"/>
    <mergeCell ref="G10:G11"/>
    <mergeCell ref="H10:H11"/>
    <mergeCell ref="K10:K11"/>
    <mergeCell ref="L10:L11"/>
    <mergeCell ref="D12:D15"/>
    <mergeCell ref="G12:G15"/>
    <mergeCell ref="H12:H13"/>
    <mergeCell ref="K12:K13"/>
    <mergeCell ref="M8:M29"/>
    <mergeCell ref="P8:P15"/>
    <mergeCell ref="Q8:Q15"/>
    <mergeCell ref="R8:R15"/>
    <mergeCell ref="U8:U15"/>
    <mergeCell ref="V8:V15"/>
    <mergeCell ref="P17:P21"/>
    <mergeCell ref="U17:U21"/>
    <mergeCell ref="I19:I20"/>
    <mergeCell ref="K19:K21"/>
    <mergeCell ref="L19:L21"/>
    <mergeCell ref="N19:N20"/>
    <mergeCell ref="O19:O20"/>
    <mergeCell ref="S19:S20"/>
    <mergeCell ref="C17:C21"/>
    <mergeCell ref="D17:D18"/>
    <mergeCell ref="G17:G18"/>
    <mergeCell ref="J17:J21"/>
    <mergeCell ref="K17:K18"/>
    <mergeCell ref="L17:L18"/>
    <mergeCell ref="D19:D21"/>
    <mergeCell ref="E19:E20"/>
    <mergeCell ref="F19:F20"/>
    <mergeCell ref="G19:G21"/>
    <mergeCell ref="C22:H22"/>
    <mergeCell ref="K22:L22"/>
    <mergeCell ref="C23:C29"/>
    <mergeCell ref="D23:D24"/>
    <mergeCell ref="G23:G24"/>
    <mergeCell ref="H23:H24"/>
    <mergeCell ref="J23:J29"/>
    <mergeCell ref="K23:K24"/>
    <mergeCell ref="L23:L24"/>
    <mergeCell ref="D25:D27"/>
    <mergeCell ref="S28:S29"/>
    <mergeCell ref="T28:T29"/>
    <mergeCell ref="C30:H30"/>
    <mergeCell ref="J30:N30"/>
    <mergeCell ref="C31:I31"/>
    <mergeCell ref="J31:L31"/>
    <mergeCell ref="P31:R31"/>
    <mergeCell ref="O26:O27"/>
    <mergeCell ref="S26:S27"/>
    <mergeCell ref="T26:T27"/>
    <mergeCell ref="D28:D29"/>
    <mergeCell ref="F28:F29"/>
    <mergeCell ref="G28:G29"/>
    <mergeCell ref="I28:I29"/>
    <mergeCell ref="L28:L29"/>
    <mergeCell ref="N28:N29"/>
    <mergeCell ref="O28:O29"/>
    <mergeCell ref="G25:G27"/>
    <mergeCell ref="K25:K27"/>
    <mergeCell ref="L25:L27"/>
    <mergeCell ref="E26:E27"/>
    <mergeCell ref="F26:F27"/>
    <mergeCell ref="I26:I27"/>
    <mergeCell ref="U31:W31"/>
    <mergeCell ref="C32:C52"/>
    <mergeCell ref="D32:D34"/>
    <mergeCell ref="E32:E33"/>
    <mergeCell ref="F32:F33"/>
    <mergeCell ref="G32:G34"/>
    <mergeCell ref="I32:I33"/>
    <mergeCell ref="J32:J34"/>
    <mergeCell ref="K32:K44"/>
    <mergeCell ref="L32:L44"/>
    <mergeCell ref="S32:S33"/>
    <mergeCell ref="T32:T33"/>
    <mergeCell ref="U32:U44"/>
    <mergeCell ref="V32:V44"/>
    <mergeCell ref="W32:W44"/>
    <mergeCell ref="D35:D36"/>
    <mergeCell ref="G35:G36"/>
    <mergeCell ref="J35:J36"/>
    <mergeCell ref="M35:M36"/>
    <mergeCell ref="D37:D44"/>
    <mergeCell ref="M32:M34"/>
    <mergeCell ref="N32:N33"/>
    <mergeCell ref="O32:O33"/>
    <mergeCell ref="P32:P44"/>
    <mergeCell ref="Q32:Q44"/>
    <mergeCell ref="R32:R44"/>
    <mergeCell ref="O37:O40"/>
    <mergeCell ref="S37:S40"/>
    <mergeCell ref="T37:T40"/>
    <mergeCell ref="J39:J44"/>
    <mergeCell ref="E41:E44"/>
    <mergeCell ref="F41:F44"/>
    <mergeCell ref="I41:I44"/>
    <mergeCell ref="N41:N44"/>
    <mergeCell ref="O41:O44"/>
    <mergeCell ref="S41:S44"/>
    <mergeCell ref="T41:T44"/>
    <mergeCell ref="E37:E40"/>
    <mergeCell ref="F37:F40"/>
    <mergeCell ref="G37:G44"/>
    <mergeCell ref="I37:I40"/>
    <mergeCell ref="M37:M44"/>
    <mergeCell ref="N37:N40"/>
    <mergeCell ref="L45:L52"/>
    <mergeCell ref="M45:M52"/>
    <mergeCell ref="N45:N48"/>
    <mergeCell ref="O45:O48"/>
    <mergeCell ref="D45:D52"/>
    <mergeCell ref="E45:E48"/>
    <mergeCell ref="F45:F48"/>
    <mergeCell ref="G45:G52"/>
    <mergeCell ref="H45:H46"/>
    <mergeCell ref="I45:I48"/>
    <mergeCell ref="C53:H53"/>
    <mergeCell ref="J53:N53"/>
    <mergeCell ref="C54:I54"/>
    <mergeCell ref="J54:L54"/>
    <mergeCell ref="P54:R54"/>
    <mergeCell ref="U54:W54"/>
    <mergeCell ref="W45:W52"/>
    <mergeCell ref="H47:H48"/>
    <mergeCell ref="E49:E52"/>
    <mergeCell ref="F49:F52"/>
    <mergeCell ref="H49:H52"/>
    <mergeCell ref="I49:I52"/>
    <mergeCell ref="K49:K52"/>
    <mergeCell ref="N49:N52"/>
    <mergeCell ref="O49:O52"/>
    <mergeCell ref="T49:T52"/>
    <mergeCell ref="P45:P52"/>
    <mergeCell ref="Q45:Q52"/>
    <mergeCell ref="R45:R52"/>
    <mergeCell ref="T45:T48"/>
    <mergeCell ref="U45:U52"/>
    <mergeCell ref="V45:V52"/>
    <mergeCell ref="J45:J52"/>
    <mergeCell ref="K45:K48"/>
    <mergeCell ref="A55:A75"/>
    <mergeCell ref="C55:C61"/>
    <mergeCell ref="D55:D56"/>
    <mergeCell ref="G55:G56"/>
    <mergeCell ref="J55:J61"/>
    <mergeCell ref="K55:K56"/>
    <mergeCell ref="C63:I63"/>
    <mergeCell ref="J63:L63"/>
    <mergeCell ref="D66:D67"/>
    <mergeCell ref="G66:G67"/>
    <mergeCell ref="C68:H68"/>
    <mergeCell ref="J68:N68"/>
    <mergeCell ref="C69:I69"/>
    <mergeCell ref="J69:L69"/>
    <mergeCell ref="C70:C75"/>
    <mergeCell ref="D70:D71"/>
    <mergeCell ref="E70:E71"/>
    <mergeCell ref="F70:F71"/>
    <mergeCell ref="G70:G71"/>
    <mergeCell ref="I70:I71"/>
    <mergeCell ref="D74:D75"/>
    <mergeCell ref="G74:G75"/>
    <mergeCell ref="H74:H75"/>
    <mergeCell ref="N57:N61"/>
    <mergeCell ref="O57:O61"/>
    <mergeCell ref="T57:T61"/>
    <mergeCell ref="H60:H61"/>
    <mergeCell ref="C62:H62"/>
    <mergeCell ref="J62:N62"/>
    <mergeCell ref="L55:L61"/>
    <mergeCell ref="M55:M61"/>
    <mergeCell ref="D57:D61"/>
    <mergeCell ref="E57:E61"/>
    <mergeCell ref="F57:F61"/>
    <mergeCell ref="G57:G61"/>
    <mergeCell ref="H57:H59"/>
    <mergeCell ref="I57:I61"/>
    <mergeCell ref="P69:R69"/>
    <mergeCell ref="U69:W69"/>
    <mergeCell ref="P63:R63"/>
    <mergeCell ref="U63:W63"/>
    <mergeCell ref="C64:C67"/>
    <mergeCell ref="D64:D65"/>
    <mergeCell ref="G64:G65"/>
    <mergeCell ref="H64:H65"/>
    <mergeCell ref="J64:J67"/>
    <mergeCell ref="K64:K65"/>
    <mergeCell ref="L64:L67"/>
    <mergeCell ref="M64:M67"/>
    <mergeCell ref="U74:U75"/>
    <mergeCell ref="V74:V75"/>
    <mergeCell ref="J70:J75"/>
    <mergeCell ref="L70:L73"/>
    <mergeCell ref="M70:M75"/>
    <mergeCell ref="N70:N71"/>
    <mergeCell ref="O70:O71"/>
    <mergeCell ref="P70:P73"/>
    <mergeCell ref="K74:K75"/>
    <mergeCell ref="L74:L75"/>
    <mergeCell ref="P74:P75"/>
    <mergeCell ref="C76:H76"/>
    <mergeCell ref="J76:N76"/>
    <mergeCell ref="A77:I77"/>
    <mergeCell ref="J77:L77"/>
    <mergeCell ref="P77:R77"/>
    <mergeCell ref="U77:W77"/>
    <mergeCell ref="W70:W75"/>
    <mergeCell ref="D72:D73"/>
    <mergeCell ref="F72:F73"/>
    <mergeCell ref="G72:G73"/>
    <mergeCell ref="H72:H73"/>
    <mergeCell ref="I72:I73"/>
    <mergeCell ref="K72:K73"/>
    <mergeCell ref="N72:N73"/>
    <mergeCell ref="O72:O73"/>
    <mergeCell ref="S72:S73"/>
    <mergeCell ref="Q70:Q73"/>
    <mergeCell ref="R70:R75"/>
    <mergeCell ref="S70:S71"/>
    <mergeCell ref="T70:T71"/>
    <mergeCell ref="U70:U73"/>
    <mergeCell ref="V70:V73"/>
    <mergeCell ref="T72:T73"/>
    <mergeCell ref="Q74:Q75"/>
    <mergeCell ref="V84:V85"/>
    <mergeCell ref="U86:U93"/>
    <mergeCell ref="A78:F78"/>
    <mergeCell ref="H78:L78"/>
    <mergeCell ref="N78:R78"/>
    <mergeCell ref="S78:W78"/>
    <mergeCell ref="A79:N79"/>
    <mergeCell ref="A80:A93"/>
    <mergeCell ref="B80:B93"/>
    <mergeCell ref="C80:C81"/>
    <mergeCell ref="D80:D81"/>
    <mergeCell ref="F80:F81"/>
    <mergeCell ref="T80:T81"/>
    <mergeCell ref="U80:U83"/>
    <mergeCell ref="V80:V83"/>
    <mergeCell ref="W80:W93"/>
    <mergeCell ref="C82:C87"/>
    <mergeCell ref="D82:D83"/>
    <mergeCell ref="G82:G83"/>
    <mergeCell ref="J82:J93"/>
    <mergeCell ref="K82:K83"/>
    <mergeCell ref="L82:L93"/>
    <mergeCell ref="N80:N81"/>
    <mergeCell ref="O80:O81"/>
    <mergeCell ref="O86:O87"/>
    <mergeCell ref="P86:P93"/>
    <mergeCell ref="S86:S87"/>
    <mergeCell ref="M82:M93"/>
    <mergeCell ref="D84:D85"/>
    <mergeCell ref="G84:G85"/>
    <mergeCell ref="H84:H85"/>
    <mergeCell ref="K84:K85"/>
    <mergeCell ref="Q84:Q85"/>
    <mergeCell ref="G92:G93"/>
    <mergeCell ref="H92:H93"/>
    <mergeCell ref="R80:R93"/>
    <mergeCell ref="S80:S81"/>
    <mergeCell ref="G80:G81"/>
    <mergeCell ref="I80:I81"/>
    <mergeCell ref="J80:J81"/>
    <mergeCell ref="K80:K81"/>
    <mergeCell ref="L80:L81"/>
    <mergeCell ref="M80:M81"/>
    <mergeCell ref="P80:P83"/>
    <mergeCell ref="Q80:Q83"/>
    <mergeCell ref="J94:N94"/>
    <mergeCell ref="A95:I95"/>
    <mergeCell ref="J95:L95"/>
    <mergeCell ref="P95:R95"/>
    <mergeCell ref="A96:F96"/>
    <mergeCell ref="H96:L96"/>
    <mergeCell ref="N96:R96"/>
    <mergeCell ref="T86:T87"/>
    <mergeCell ref="S96:W96"/>
    <mergeCell ref="C88:C93"/>
    <mergeCell ref="D88:D89"/>
    <mergeCell ref="G88:G89"/>
    <mergeCell ref="H88:H89"/>
    <mergeCell ref="D90:D91"/>
    <mergeCell ref="G90:G91"/>
    <mergeCell ref="H90:H91"/>
    <mergeCell ref="D92:D93"/>
    <mergeCell ref="C94:H94"/>
    <mergeCell ref="D86:D87"/>
    <mergeCell ref="F86:F87"/>
    <mergeCell ref="G86:G87"/>
    <mergeCell ref="H86:H87"/>
    <mergeCell ref="I86:I87"/>
    <mergeCell ref="N86:N87"/>
    <mergeCell ref="A97:N97"/>
    <mergeCell ref="P97:R97"/>
    <mergeCell ref="U97:W97"/>
    <mergeCell ref="A98:A101"/>
    <mergeCell ref="B98:B101"/>
    <mergeCell ref="C98:C99"/>
    <mergeCell ref="D98:D99"/>
    <mergeCell ref="G98:G99"/>
    <mergeCell ref="J98:J101"/>
    <mergeCell ref="U98:U101"/>
    <mergeCell ref="V98:V101"/>
    <mergeCell ref="W98:W101"/>
    <mergeCell ref="C100:C101"/>
    <mergeCell ref="D100:D101"/>
    <mergeCell ref="G100:G101"/>
    <mergeCell ref="H100:H101"/>
    <mergeCell ref="K98:K99"/>
    <mergeCell ref="L98:L101"/>
    <mergeCell ref="M98:M101"/>
    <mergeCell ref="P98:P101"/>
    <mergeCell ref="Q98:Q101"/>
    <mergeCell ref="R98:R101"/>
    <mergeCell ref="P104:R104"/>
    <mergeCell ref="U104:W104"/>
    <mergeCell ref="K105:N106"/>
    <mergeCell ref="O105:O106"/>
    <mergeCell ref="P105:R106"/>
    <mergeCell ref="S105:S106"/>
    <mergeCell ref="T105:T106"/>
    <mergeCell ref="U105:W106"/>
    <mergeCell ref="A102:A106"/>
    <mergeCell ref="C102:H102"/>
    <mergeCell ref="J102:L102"/>
    <mergeCell ref="P102:R102"/>
    <mergeCell ref="U102:W102"/>
    <mergeCell ref="B103:F103"/>
    <mergeCell ref="H103:L103"/>
    <mergeCell ref="N103:R103"/>
    <mergeCell ref="S103:W103"/>
    <mergeCell ref="B104:N104"/>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topLeftCell="F94" zoomScale="70" zoomScaleNormal="70" workbookViewId="0">
      <selection activeCell="I100" sqref="I100"/>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9.42578125" customWidth="1"/>
    <col min="15" max="15" width="23.7109375" customWidth="1"/>
    <col min="16" max="16" width="65.28515625" customWidth="1"/>
    <col min="17" max="17" width="79.7109375" customWidth="1"/>
    <col min="18" max="18" width="80.85546875" customWidth="1"/>
    <col min="19" max="24" width="10" customWidth="1"/>
  </cols>
  <sheetData>
    <row r="1" spans="1:24" ht="24.75" customHeight="1" thickBot="1">
      <c r="A1" s="487"/>
      <c r="B1" s="403"/>
      <c r="C1" s="488" t="s">
        <v>95</v>
      </c>
      <c r="D1" s="489"/>
      <c r="E1" s="489"/>
      <c r="F1" s="489"/>
      <c r="G1" s="489"/>
      <c r="H1" s="489"/>
      <c r="I1" s="489"/>
      <c r="J1" s="489"/>
      <c r="K1" s="489"/>
      <c r="L1" s="489"/>
      <c r="M1" s="489"/>
      <c r="N1" s="489"/>
      <c r="O1" s="489"/>
      <c r="P1" s="489"/>
      <c r="Q1" s="489"/>
      <c r="R1" s="274" t="s">
        <v>1</v>
      </c>
    </row>
    <row r="2" spans="1:24" ht="22.5" customHeight="1" thickBot="1">
      <c r="A2" s="403"/>
      <c r="B2" s="403"/>
      <c r="C2" s="488" t="s">
        <v>94</v>
      </c>
      <c r="D2" s="489"/>
      <c r="E2" s="489"/>
      <c r="F2" s="489"/>
      <c r="G2" s="489"/>
      <c r="H2" s="489"/>
      <c r="I2" s="489"/>
      <c r="J2" s="489"/>
      <c r="K2" s="489"/>
      <c r="L2" s="489"/>
      <c r="M2" s="489"/>
      <c r="N2" s="489"/>
      <c r="O2" s="489"/>
      <c r="P2" s="489"/>
      <c r="Q2" s="489"/>
      <c r="R2" s="275" t="s">
        <v>92</v>
      </c>
    </row>
    <row r="3" spans="1:24" ht="22.5" customHeight="1" thickBot="1">
      <c r="A3" s="403"/>
      <c r="B3" s="403"/>
      <c r="C3" s="488" t="s">
        <v>96</v>
      </c>
      <c r="D3" s="489"/>
      <c r="E3" s="489"/>
      <c r="F3" s="489"/>
      <c r="G3" s="489"/>
      <c r="H3" s="489"/>
      <c r="I3" s="489"/>
      <c r="J3" s="489"/>
      <c r="K3" s="489"/>
      <c r="L3" s="489"/>
      <c r="M3" s="489"/>
      <c r="N3" s="489"/>
      <c r="O3" s="489"/>
      <c r="P3" s="489"/>
      <c r="Q3" s="489"/>
      <c r="R3" s="275" t="s">
        <v>104</v>
      </c>
    </row>
    <row r="4" spans="1:24" ht="26.25" customHeight="1" thickBot="1">
      <c r="A4" s="403"/>
      <c r="B4" s="403"/>
      <c r="C4" s="488" t="s">
        <v>0</v>
      </c>
      <c r="D4" s="489"/>
      <c r="E4" s="489"/>
      <c r="F4" s="489"/>
      <c r="G4" s="489"/>
      <c r="H4" s="489"/>
      <c r="I4" s="489"/>
      <c r="J4" s="489"/>
      <c r="K4" s="489"/>
      <c r="L4" s="489"/>
      <c r="M4" s="489"/>
      <c r="N4" s="489"/>
      <c r="O4" s="489"/>
      <c r="P4" s="489"/>
      <c r="Q4" s="489"/>
      <c r="R4" s="276" t="s">
        <v>93</v>
      </c>
    </row>
    <row r="5" spans="1:24" ht="31.5" customHeight="1" thickBot="1">
      <c r="A5" s="490" t="s">
        <v>77</v>
      </c>
      <c r="B5" s="491"/>
      <c r="C5" s="492"/>
      <c r="D5" s="492"/>
      <c r="E5" s="492"/>
      <c r="F5" s="492"/>
      <c r="G5" s="492"/>
      <c r="H5" s="492"/>
      <c r="I5" s="492"/>
      <c r="J5" s="492"/>
      <c r="K5" s="123" t="s">
        <v>2</v>
      </c>
      <c r="L5" s="124">
        <v>11322</v>
      </c>
      <c r="M5" s="125">
        <v>11322</v>
      </c>
      <c r="N5" s="493" t="s">
        <v>44</v>
      </c>
      <c r="O5" s="494"/>
      <c r="P5" s="494"/>
      <c r="Q5" s="494"/>
      <c r="R5" s="495"/>
      <c r="S5" s="2"/>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3"/>
      <c r="T6" s="3"/>
      <c r="U6" s="3"/>
      <c r="V6" s="3"/>
      <c r="W6" s="3"/>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1"/>
      <c r="T7" s="1"/>
      <c r="U7" s="1"/>
      <c r="V7" s="1"/>
      <c r="W7" s="1"/>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t="s">
        <v>254</v>
      </c>
      <c r="L8" s="535"/>
      <c r="M8" s="537" t="s">
        <v>226</v>
      </c>
      <c r="N8" s="272"/>
      <c r="O8" s="256">
        <f>N8/F8</f>
        <v>0</v>
      </c>
      <c r="P8" s="538"/>
      <c r="Q8" s="541"/>
      <c r="R8" s="543"/>
      <c r="S8" s="1"/>
      <c r="T8" s="1"/>
      <c r="U8" s="1"/>
      <c r="V8" s="1"/>
      <c r="W8" s="1"/>
      <c r="X8" s="1"/>
    </row>
    <row r="9" spans="1:24" ht="24.75" customHeight="1">
      <c r="A9" s="502"/>
      <c r="B9" s="504"/>
      <c r="C9" s="506"/>
      <c r="D9" s="154"/>
      <c r="E9" s="160" t="s">
        <v>113</v>
      </c>
      <c r="F9" s="195">
        <v>25</v>
      </c>
      <c r="G9" s="157"/>
      <c r="H9" s="509"/>
      <c r="I9" s="185">
        <v>0.1</v>
      </c>
      <c r="J9" s="511"/>
      <c r="K9" s="514"/>
      <c r="L9" s="536"/>
      <c r="M9" s="537"/>
      <c r="N9" s="272"/>
      <c r="O9" s="193">
        <f t="shared" ref="O9:O15" si="0">N9/F9</f>
        <v>0</v>
      </c>
      <c r="P9" s="539"/>
      <c r="Q9" s="542"/>
      <c r="R9" s="544"/>
      <c r="S9" s="1"/>
      <c r="T9" s="1"/>
      <c r="U9" s="1"/>
      <c r="V9" s="1"/>
      <c r="W9" s="1"/>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c r="O10" s="245">
        <f t="shared" si="0"/>
        <v>0</v>
      </c>
      <c r="P10" s="539"/>
      <c r="Q10" s="542"/>
      <c r="R10" s="544"/>
      <c r="S10" s="1"/>
      <c r="T10" s="1"/>
      <c r="U10" s="1"/>
      <c r="V10" s="1"/>
      <c r="W10" s="1"/>
      <c r="X10" s="1"/>
    </row>
    <row r="11" spans="1:24" ht="111.75" customHeight="1">
      <c r="A11" s="502"/>
      <c r="B11" s="504"/>
      <c r="C11" s="506"/>
      <c r="D11" s="526"/>
      <c r="E11" s="160" t="s">
        <v>113</v>
      </c>
      <c r="F11" s="195">
        <v>550</v>
      </c>
      <c r="G11" s="546"/>
      <c r="H11" s="547"/>
      <c r="I11" s="185">
        <v>0.2</v>
      </c>
      <c r="J11" s="511"/>
      <c r="K11" s="514"/>
      <c r="L11" s="536"/>
      <c r="M11" s="537"/>
      <c r="N11" s="272"/>
      <c r="O11" s="193">
        <f t="shared" si="0"/>
        <v>0</v>
      </c>
      <c r="P11" s="539"/>
      <c r="Q11" s="542"/>
      <c r="R11" s="544"/>
      <c r="S11" s="1"/>
      <c r="T11" s="1"/>
      <c r="U11" s="1"/>
      <c r="V11" s="1"/>
      <c r="W11" s="1"/>
      <c r="X11" s="1"/>
    </row>
    <row r="12" spans="1:24" ht="84.75" customHeight="1">
      <c r="A12" s="502"/>
      <c r="B12" s="504"/>
      <c r="C12" s="506"/>
      <c r="D12" s="553" t="s">
        <v>108</v>
      </c>
      <c r="E12" s="159" t="s">
        <v>112</v>
      </c>
      <c r="F12" s="196">
        <v>10</v>
      </c>
      <c r="G12" s="546" t="s">
        <v>109</v>
      </c>
      <c r="H12" s="555" t="s">
        <v>115</v>
      </c>
      <c r="I12" s="185">
        <v>0.1</v>
      </c>
      <c r="J12" s="511"/>
      <c r="K12" s="513"/>
      <c r="L12" s="535"/>
      <c r="M12" s="537"/>
      <c r="N12" s="272"/>
      <c r="O12" s="245">
        <f t="shared" si="0"/>
        <v>0</v>
      </c>
      <c r="P12" s="539"/>
      <c r="Q12" s="542"/>
      <c r="R12" s="544"/>
    </row>
    <row r="13" spans="1:24" ht="38.25" customHeight="1">
      <c r="A13" s="502"/>
      <c r="B13" s="504"/>
      <c r="C13" s="506"/>
      <c r="D13" s="553"/>
      <c r="E13" s="160" t="s">
        <v>113</v>
      </c>
      <c r="F13" s="197">
        <v>5</v>
      </c>
      <c r="G13" s="546"/>
      <c r="H13" s="556"/>
      <c r="I13" s="186">
        <v>0.1</v>
      </c>
      <c r="J13" s="511"/>
      <c r="K13" s="514"/>
      <c r="L13" s="536"/>
      <c r="M13" s="537"/>
      <c r="N13" s="272"/>
      <c r="O13" s="193">
        <f t="shared" si="0"/>
        <v>0</v>
      </c>
      <c r="P13" s="539"/>
      <c r="Q13" s="542"/>
      <c r="R13" s="544"/>
    </row>
    <row r="14" spans="1:24" ht="57.75" customHeight="1">
      <c r="A14" s="502"/>
      <c r="B14" s="504"/>
      <c r="C14" s="506"/>
      <c r="D14" s="553"/>
      <c r="E14" s="159" t="s">
        <v>112</v>
      </c>
      <c r="F14" s="197">
        <v>87</v>
      </c>
      <c r="G14" s="546"/>
      <c r="H14" s="557" t="s">
        <v>116</v>
      </c>
      <c r="I14" s="186">
        <v>0.1</v>
      </c>
      <c r="J14" s="511"/>
      <c r="K14" s="513"/>
      <c r="L14" s="535"/>
      <c r="M14" s="537"/>
      <c r="N14" s="272"/>
      <c r="O14" s="245">
        <f t="shared" si="0"/>
        <v>0</v>
      </c>
      <c r="P14" s="539"/>
      <c r="Q14" s="542"/>
      <c r="R14" s="544"/>
    </row>
    <row r="15" spans="1:24" ht="35.25" customHeight="1">
      <c r="A15" s="502"/>
      <c r="B15" s="504"/>
      <c r="C15" s="507"/>
      <c r="D15" s="545"/>
      <c r="E15" s="164" t="s">
        <v>113</v>
      </c>
      <c r="F15" s="198">
        <v>20</v>
      </c>
      <c r="G15" s="554"/>
      <c r="H15" s="558"/>
      <c r="I15" s="186">
        <v>0.1</v>
      </c>
      <c r="J15" s="512"/>
      <c r="K15" s="514"/>
      <c r="L15" s="536"/>
      <c r="M15" s="537"/>
      <c r="N15" s="272"/>
      <c r="O15" s="193">
        <f t="shared" si="0"/>
        <v>0</v>
      </c>
      <c r="P15" s="540"/>
      <c r="Q15" s="542"/>
      <c r="R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row>
    <row r="17" spans="1:18" ht="57.75" customHeight="1">
      <c r="A17" s="502"/>
      <c r="B17" s="504"/>
      <c r="C17" s="525" t="s">
        <v>234</v>
      </c>
      <c r="D17" s="549" t="s">
        <v>119</v>
      </c>
      <c r="E17" s="163" t="s">
        <v>112</v>
      </c>
      <c r="F17" s="199">
        <v>3</v>
      </c>
      <c r="G17" s="550" t="s">
        <v>121</v>
      </c>
      <c r="H17" s="158" t="s">
        <v>123</v>
      </c>
      <c r="I17" s="179">
        <v>0.25</v>
      </c>
      <c r="J17" s="551" t="s">
        <v>225</v>
      </c>
      <c r="K17" s="534"/>
      <c r="L17" s="552"/>
      <c r="M17" s="537"/>
      <c r="N17" s="272"/>
      <c r="O17" s="246">
        <f>N17/F17</f>
        <v>0</v>
      </c>
      <c r="P17" s="559"/>
      <c r="Q17" s="206"/>
      <c r="R17" s="209"/>
    </row>
    <row r="18" spans="1:18" ht="62.25" customHeight="1">
      <c r="A18" s="502"/>
      <c r="B18" s="504"/>
      <c r="C18" s="525"/>
      <c r="D18" s="549"/>
      <c r="E18" s="160" t="s">
        <v>113</v>
      </c>
      <c r="F18" s="191">
        <v>1</v>
      </c>
      <c r="G18" s="527"/>
      <c r="H18" s="155" t="s">
        <v>124</v>
      </c>
      <c r="I18" s="180">
        <v>0.25</v>
      </c>
      <c r="J18" s="551"/>
      <c r="K18" s="534"/>
      <c r="L18" s="552"/>
      <c r="M18" s="537"/>
      <c r="N18" s="272"/>
      <c r="O18" s="204">
        <f>N18/F18</f>
        <v>0</v>
      </c>
      <c r="P18" s="559"/>
      <c r="Q18" s="207"/>
      <c r="R18" s="210"/>
    </row>
    <row r="19" spans="1:18" ht="57.75" customHeight="1">
      <c r="A19" s="502"/>
      <c r="B19" s="504"/>
      <c r="C19" s="525"/>
      <c r="D19" s="560" t="s">
        <v>120</v>
      </c>
      <c r="E19" s="562" t="s">
        <v>112</v>
      </c>
      <c r="F19" s="564">
        <v>3</v>
      </c>
      <c r="G19" s="528" t="s">
        <v>122</v>
      </c>
      <c r="H19" s="155" t="s">
        <v>125</v>
      </c>
      <c r="I19" s="567">
        <v>0.25</v>
      </c>
      <c r="J19" s="551"/>
      <c r="K19" s="534"/>
      <c r="L19" s="552"/>
      <c r="M19" s="537"/>
      <c r="N19" s="569"/>
      <c r="O19" s="571">
        <f>N19/F19</f>
        <v>0</v>
      </c>
      <c r="P19" s="559"/>
      <c r="Q19" s="207"/>
      <c r="R19" s="210"/>
    </row>
    <row r="20" spans="1:18" ht="57.75" customHeight="1">
      <c r="A20" s="502"/>
      <c r="B20" s="504"/>
      <c r="C20" s="525"/>
      <c r="D20" s="560"/>
      <c r="E20" s="563"/>
      <c r="F20" s="565"/>
      <c r="G20" s="528"/>
      <c r="H20" s="167" t="s">
        <v>126</v>
      </c>
      <c r="I20" s="568"/>
      <c r="J20" s="551"/>
      <c r="K20" s="534"/>
      <c r="L20" s="552"/>
      <c r="M20" s="537"/>
      <c r="N20" s="570"/>
      <c r="O20" s="572"/>
      <c r="P20" s="559"/>
      <c r="Q20" s="207"/>
      <c r="R20" s="210"/>
    </row>
    <row r="21" spans="1:18" ht="62.25" customHeight="1">
      <c r="A21" s="502"/>
      <c r="B21" s="504"/>
      <c r="C21" s="525"/>
      <c r="D21" s="561"/>
      <c r="E21" s="164" t="s">
        <v>113</v>
      </c>
      <c r="F21" s="200">
        <v>1</v>
      </c>
      <c r="G21" s="566"/>
      <c r="H21" s="156" t="s">
        <v>127</v>
      </c>
      <c r="I21" s="180">
        <v>0.25</v>
      </c>
      <c r="J21" s="551"/>
      <c r="K21" s="534"/>
      <c r="L21" s="552"/>
      <c r="M21" s="537"/>
      <c r="N21" s="272"/>
      <c r="O21" s="204">
        <f>N21/F21</f>
        <v>0</v>
      </c>
      <c r="P21" s="559"/>
      <c r="Q21" s="207"/>
      <c r="R21" s="210"/>
    </row>
    <row r="22" spans="1:18" ht="42" customHeight="1">
      <c r="A22" s="502"/>
      <c r="B22" s="504"/>
      <c r="C22" s="522"/>
      <c r="D22" s="522"/>
      <c r="E22" s="522"/>
      <c r="F22" s="522"/>
      <c r="G22" s="522"/>
      <c r="H22" s="522"/>
      <c r="I22" s="184">
        <f>SUM(I17:I21)</f>
        <v>1</v>
      </c>
      <c r="J22" s="176"/>
      <c r="K22" s="523"/>
      <c r="L22" s="524"/>
      <c r="M22" s="537"/>
      <c r="N22" s="277"/>
      <c r="O22" s="205">
        <f>AVERAGE(O17:O21)</f>
        <v>0</v>
      </c>
      <c r="P22" s="177"/>
      <c r="Q22" s="177"/>
      <c r="R22" s="178"/>
    </row>
    <row r="23" spans="1:18" ht="57.75" customHeight="1">
      <c r="A23" s="502"/>
      <c r="B23" s="504"/>
      <c r="C23" s="525" t="s">
        <v>148</v>
      </c>
      <c r="D23" s="525" t="s">
        <v>150</v>
      </c>
      <c r="E23" s="163" t="s">
        <v>112</v>
      </c>
      <c r="F23" s="190">
        <v>16</v>
      </c>
      <c r="G23" s="527" t="s">
        <v>149</v>
      </c>
      <c r="H23" s="529" t="s">
        <v>155</v>
      </c>
      <c r="I23" s="241">
        <v>0.3</v>
      </c>
      <c r="J23" s="531" t="s">
        <v>162</v>
      </c>
      <c r="K23" s="534"/>
      <c r="L23" s="552"/>
      <c r="M23" s="537"/>
      <c r="N23" s="190"/>
      <c r="O23" s="248">
        <f>N23/F23</f>
        <v>0</v>
      </c>
      <c r="P23" s="207"/>
      <c r="Q23" s="207"/>
      <c r="R23" s="210"/>
    </row>
    <row r="24" spans="1:18" ht="57.75" customHeight="1">
      <c r="A24" s="502"/>
      <c r="B24" s="504"/>
      <c r="C24" s="525"/>
      <c r="D24" s="526"/>
      <c r="E24" s="161" t="s">
        <v>113</v>
      </c>
      <c r="F24" s="191">
        <v>5</v>
      </c>
      <c r="G24" s="528"/>
      <c r="H24" s="530"/>
      <c r="I24" s="241">
        <v>0.1</v>
      </c>
      <c r="J24" s="531"/>
      <c r="K24" s="534"/>
      <c r="L24" s="552"/>
      <c r="M24" s="537"/>
      <c r="N24" s="192"/>
      <c r="O24" s="202">
        <f>N24/F24</f>
        <v>0</v>
      </c>
      <c r="P24" s="207"/>
      <c r="Q24" s="207"/>
      <c r="R24" s="210"/>
    </row>
    <row r="25" spans="1:18" ht="95.25" customHeight="1">
      <c r="A25" s="502"/>
      <c r="B25" s="504"/>
      <c r="C25" s="525"/>
      <c r="D25" s="545" t="s">
        <v>152</v>
      </c>
      <c r="E25" s="159" t="s">
        <v>112</v>
      </c>
      <c r="F25" s="192">
        <v>16</v>
      </c>
      <c r="G25" s="566" t="s">
        <v>151</v>
      </c>
      <c r="H25" s="155" t="s">
        <v>158</v>
      </c>
      <c r="I25" s="247">
        <v>0.2</v>
      </c>
      <c r="J25" s="532"/>
      <c r="K25" s="534"/>
      <c r="L25" s="552"/>
      <c r="M25" s="537"/>
      <c r="N25" s="192"/>
      <c r="O25" s="249">
        <f>N25/F25</f>
        <v>0</v>
      </c>
      <c r="P25" s="207"/>
      <c r="Q25" s="207"/>
      <c r="R25" s="210"/>
    </row>
    <row r="26" spans="1:18" ht="57.75" customHeight="1">
      <c r="A26" s="502"/>
      <c r="B26" s="504"/>
      <c r="C26" s="525"/>
      <c r="D26" s="525"/>
      <c r="E26" s="583" t="s">
        <v>113</v>
      </c>
      <c r="F26" s="576">
        <v>5</v>
      </c>
      <c r="G26" s="550"/>
      <c r="H26" s="155" t="s">
        <v>159</v>
      </c>
      <c r="I26" s="567">
        <v>0.2</v>
      </c>
      <c r="J26" s="532"/>
      <c r="K26" s="534"/>
      <c r="L26" s="552"/>
      <c r="M26" s="537"/>
      <c r="N26" s="573"/>
      <c r="O26" s="575">
        <f>N26/F26</f>
        <v>0</v>
      </c>
      <c r="P26" s="207"/>
      <c r="Q26" s="207"/>
      <c r="R26" s="210"/>
    </row>
    <row r="27" spans="1:18" ht="57.75" customHeight="1">
      <c r="A27" s="502"/>
      <c r="B27" s="504"/>
      <c r="C27" s="525"/>
      <c r="D27" s="526"/>
      <c r="E27" s="584"/>
      <c r="F27" s="585"/>
      <c r="G27" s="527"/>
      <c r="H27" s="155" t="s">
        <v>160</v>
      </c>
      <c r="I27" s="568"/>
      <c r="J27" s="532"/>
      <c r="K27" s="534"/>
      <c r="L27" s="552"/>
      <c r="M27" s="537"/>
      <c r="N27" s="574"/>
      <c r="O27" s="575"/>
      <c r="P27" s="207"/>
      <c r="Q27" s="207"/>
      <c r="R27" s="210"/>
    </row>
    <row r="28" spans="1:18" ht="57.75" customHeight="1">
      <c r="A28" s="502"/>
      <c r="B28" s="504"/>
      <c r="C28" s="525"/>
      <c r="D28" s="553" t="s">
        <v>153</v>
      </c>
      <c r="E28" s="159" t="s">
        <v>112</v>
      </c>
      <c r="F28" s="576">
        <v>1</v>
      </c>
      <c r="G28" s="528" t="s">
        <v>154</v>
      </c>
      <c r="H28" s="155" t="s">
        <v>156</v>
      </c>
      <c r="I28" s="567">
        <v>0.2</v>
      </c>
      <c r="J28" s="533"/>
      <c r="K28" s="153"/>
      <c r="L28" s="578"/>
      <c r="M28" s="537"/>
      <c r="N28" s="573"/>
      <c r="O28" s="581">
        <f>N28/F28</f>
        <v>0</v>
      </c>
      <c r="P28" s="207"/>
      <c r="Q28" s="207"/>
      <c r="R28" s="210"/>
    </row>
    <row r="29" spans="1:18" ht="57.75" customHeight="1">
      <c r="A29" s="502"/>
      <c r="B29" s="504"/>
      <c r="C29" s="525"/>
      <c r="D29" s="545"/>
      <c r="E29" s="162" t="s">
        <v>113</v>
      </c>
      <c r="F29" s="577"/>
      <c r="G29" s="566"/>
      <c r="H29" s="156" t="s">
        <v>157</v>
      </c>
      <c r="I29" s="568"/>
      <c r="J29" s="533"/>
      <c r="K29" s="153"/>
      <c r="L29" s="579"/>
      <c r="M29" s="537"/>
      <c r="N29" s="580"/>
      <c r="O29" s="582"/>
      <c r="P29" s="208"/>
      <c r="Q29" s="208"/>
      <c r="R29" s="211"/>
    </row>
    <row r="30" spans="1:18" ht="57.75" customHeight="1">
      <c r="A30" s="502"/>
      <c r="B30" s="504"/>
      <c r="C30" s="586"/>
      <c r="D30" s="587"/>
      <c r="E30" s="587"/>
      <c r="F30" s="587"/>
      <c r="G30" s="587"/>
      <c r="H30" s="588"/>
      <c r="I30" s="184">
        <f>SUM(I23:I29)</f>
        <v>1</v>
      </c>
      <c r="J30" s="589"/>
      <c r="K30" s="589"/>
      <c r="L30" s="589"/>
      <c r="M30" s="589"/>
      <c r="N30" s="589"/>
      <c r="O30" s="184">
        <f>AVERAGE(O23:O29)</f>
        <v>0</v>
      </c>
      <c r="P30" s="212"/>
      <c r="Q30" s="177"/>
      <c r="R30" s="214"/>
    </row>
    <row r="31" spans="1:18" ht="44.25" customHeight="1">
      <c r="A31" s="502"/>
      <c r="B31" s="505"/>
      <c r="C31" s="590"/>
      <c r="D31" s="591"/>
      <c r="E31" s="591"/>
      <c r="F31" s="591"/>
      <c r="G31" s="591"/>
      <c r="H31" s="591"/>
      <c r="I31" s="592"/>
      <c r="J31" s="593" t="s">
        <v>22</v>
      </c>
      <c r="K31" s="594"/>
      <c r="L31" s="595"/>
      <c r="M31" s="215">
        <v>0.15</v>
      </c>
      <c r="N31" s="189"/>
      <c r="O31" s="215">
        <f>(AVERAGE(O8:O29))*M31</f>
        <v>0</v>
      </c>
      <c r="P31" s="596"/>
      <c r="Q31" s="597"/>
      <c r="R31" s="598"/>
    </row>
    <row r="32" spans="1:18"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 r="O32" s="633">
        <f>N32/F32</f>
        <v>0</v>
      </c>
      <c r="P32" s="634"/>
      <c r="Q32" s="604"/>
      <c r="R32" s="606"/>
    </row>
    <row r="33" spans="1:18" ht="96.75" customHeight="1">
      <c r="A33" s="502"/>
      <c r="B33" s="504"/>
      <c r="C33" s="525"/>
      <c r="D33" s="600"/>
      <c r="E33" s="584"/>
      <c r="F33" s="603"/>
      <c r="G33" s="506"/>
      <c r="H33" s="169" t="s">
        <v>186</v>
      </c>
      <c r="I33" s="614"/>
      <c r="J33" s="609"/>
      <c r="K33" s="616"/>
      <c r="L33" s="620"/>
      <c r="M33" s="622"/>
      <c r="N33" s="603"/>
      <c r="O33" s="633"/>
      <c r="P33" s="635"/>
      <c r="Q33" s="605"/>
      <c r="R33" s="607"/>
    </row>
    <row r="34" spans="1:18" ht="103.5" customHeight="1">
      <c r="A34" s="502"/>
      <c r="B34" s="504"/>
      <c r="C34" s="525"/>
      <c r="D34" s="601"/>
      <c r="E34" s="160" t="s">
        <v>113</v>
      </c>
      <c r="F34" s="160">
        <v>2</v>
      </c>
      <c r="G34" s="506"/>
      <c r="H34" s="169" t="s">
        <v>187</v>
      </c>
      <c r="I34" s="216">
        <v>0.05</v>
      </c>
      <c r="J34" s="609"/>
      <c r="K34" s="617"/>
      <c r="L34" s="621"/>
      <c r="M34" s="603"/>
      <c r="N34" s="160"/>
      <c r="O34" s="219">
        <f>N34/F34</f>
        <v>0</v>
      </c>
      <c r="P34" s="374"/>
      <c r="Q34" s="381"/>
      <c r="R34" s="607"/>
    </row>
    <row r="35" spans="1:18" ht="150" customHeight="1">
      <c r="A35" s="502"/>
      <c r="B35" s="504"/>
      <c r="C35" s="525"/>
      <c r="D35" s="599" t="s">
        <v>132</v>
      </c>
      <c r="E35" s="159" t="s">
        <v>129</v>
      </c>
      <c r="F35" s="165">
        <v>10</v>
      </c>
      <c r="G35" s="553" t="s">
        <v>131</v>
      </c>
      <c r="H35" s="168" t="s">
        <v>215</v>
      </c>
      <c r="I35" s="216">
        <v>0.1</v>
      </c>
      <c r="J35" s="609" t="s">
        <v>164</v>
      </c>
      <c r="K35" s="617"/>
      <c r="L35" s="408"/>
      <c r="M35" s="610"/>
      <c r="N35" s="165"/>
      <c r="O35" s="248">
        <f>N35/F35</f>
        <v>0</v>
      </c>
      <c r="P35" s="636"/>
      <c r="Q35" s="408"/>
      <c r="R35" s="607"/>
    </row>
    <row r="36" spans="1:18" ht="166.5" customHeight="1">
      <c r="A36" s="502"/>
      <c r="B36" s="504"/>
      <c r="C36" s="525"/>
      <c r="D36" s="601"/>
      <c r="E36" s="160" t="s">
        <v>113</v>
      </c>
      <c r="F36" s="165">
        <v>4</v>
      </c>
      <c r="G36" s="553"/>
      <c r="H36" s="170" t="s">
        <v>216</v>
      </c>
      <c r="I36" s="216">
        <v>0.1</v>
      </c>
      <c r="J36" s="609"/>
      <c r="K36" s="617"/>
      <c r="L36" s="408"/>
      <c r="M36" s="611"/>
      <c r="N36" s="165"/>
      <c r="O36" s="202">
        <f>N36/F36</f>
        <v>0</v>
      </c>
      <c r="P36" s="636"/>
      <c r="Q36" s="408"/>
      <c r="R36" s="607"/>
    </row>
    <row r="37" spans="1:18" ht="79.5" customHeight="1">
      <c r="A37" s="502"/>
      <c r="B37" s="504"/>
      <c r="C37" s="525"/>
      <c r="D37" s="506" t="s">
        <v>133</v>
      </c>
      <c r="E37" s="562" t="s">
        <v>129</v>
      </c>
      <c r="F37" s="623">
        <v>20</v>
      </c>
      <c r="G37" s="553" t="s">
        <v>134</v>
      </c>
      <c r="H37" s="166" t="s">
        <v>189</v>
      </c>
      <c r="I37" s="626">
        <v>0.2</v>
      </c>
      <c r="J37" s="151"/>
      <c r="K37" s="618"/>
      <c r="L37" s="408"/>
      <c r="M37" s="611"/>
      <c r="N37" s="623"/>
      <c r="O37" s="630">
        <f>N37/F37</f>
        <v>0</v>
      </c>
      <c r="P37" s="636"/>
      <c r="Q37" s="408"/>
      <c r="R37" s="607"/>
    </row>
    <row r="38" spans="1:18" ht="66" customHeight="1">
      <c r="A38" s="502"/>
      <c r="B38" s="504"/>
      <c r="C38" s="525"/>
      <c r="D38" s="506"/>
      <c r="E38" s="612"/>
      <c r="F38" s="624"/>
      <c r="G38" s="553"/>
      <c r="H38" s="166" t="s">
        <v>190</v>
      </c>
      <c r="I38" s="627"/>
      <c r="J38" s="151"/>
      <c r="K38" s="618"/>
      <c r="L38" s="408"/>
      <c r="M38" s="611"/>
      <c r="N38" s="624"/>
      <c r="O38" s="631"/>
      <c r="P38" s="636"/>
      <c r="Q38" s="408"/>
      <c r="R38" s="607"/>
    </row>
    <row r="39" spans="1:18" ht="51" customHeight="1">
      <c r="A39" s="502"/>
      <c r="B39" s="504"/>
      <c r="C39" s="525"/>
      <c r="D39" s="506"/>
      <c r="E39" s="612"/>
      <c r="F39" s="624"/>
      <c r="G39" s="553"/>
      <c r="H39" s="166" t="s">
        <v>191</v>
      </c>
      <c r="I39" s="627"/>
      <c r="J39" s="533" t="s">
        <v>164</v>
      </c>
      <c r="K39" s="618"/>
      <c r="L39" s="408"/>
      <c r="M39" s="611"/>
      <c r="N39" s="624"/>
      <c r="O39" s="631"/>
      <c r="P39" s="636"/>
      <c r="Q39" s="408"/>
      <c r="R39" s="607"/>
    </row>
    <row r="40" spans="1:18" ht="49.5" customHeight="1">
      <c r="A40" s="502"/>
      <c r="B40" s="504"/>
      <c r="C40" s="525"/>
      <c r="D40" s="506"/>
      <c r="E40" s="563"/>
      <c r="F40" s="625"/>
      <c r="G40" s="553"/>
      <c r="H40" s="166" t="s">
        <v>192</v>
      </c>
      <c r="I40" s="628"/>
      <c r="J40" s="533"/>
      <c r="K40" s="618"/>
      <c r="L40" s="408"/>
      <c r="M40" s="611"/>
      <c r="N40" s="625"/>
      <c r="O40" s="632"/>
      <c r="P40" s="636"/>
      <c r="Q40" s="408"/>
      <c r="R40" s="607"/>
    </row>
    <row r="41" spans="1:18" ht="54" customHeight="1">
      <c r="A41" s="502"/>
      <c r="B41" s="504"/>
      <c r="C41" s="525"/>
      <c r="D41" s="506"/>
      <c r="E41" s="562" t="s">
        <v>113</v>
      </c>
      <c r="F41" s="623">
        <v>6</v>
      </c>
      <c r="G41" s="553"/>
      <c r="H41" s="166" t="s">
        <v>193</v>
      </c>
      <c r="I41" s="626">
        <v>0.1</v>
      </c>
      <c r="J41" s="533"/>
      <c r="K41" s="618"/>
      <c r="L41" s="408"/>
      <c r="M41" s="611"/>
      <c r="N41" s="623"/>
      <c r="O41" s="637">
        <f>N41/F41</f>
        <v>0</v>
      </c>
      <c r="P41" s="621"/>
      <c r="Q41" s="408"/>
      <c r="R41" s="607"/>
    </row>
    <row r="42" spans="1:18" ht="60" customHeight="1">
      <c r="A42" s="502"/>
      <c r="B42" s="504"/>
      <c r="C42" s="525"/>
      <c r="D42" s="506"/>
      <c r="E42" s="612"/>
      <c r="F42" s="624"/>
      <c r="G42" s="553"/>
      <c r="H42" s="166" t="s">
        <v>194</v>
      </c>
      <c r="I42" s="627"/>
      <c r="J42" s="533"/>
      <c r="K42" s="618"/>
      <c r="L42" s="408"/>
      <c r="M42" s="611"/>
      <c r="N42" s="624"/>
      <c r="O42" s="638"/>
      <c r="P42" s="621"/>
      <c r="Q42" s="408"/>
      <c r="R42" s="607"/>
    </row>
    <row r="43" spans="1:18" ht="57" customHeight="1">
      <c r="A43" s="502"/>
      <c r="B43" s="504"/>
      <c r="C43" s="525"/>
      <c r="D43" s="506"/>
      <c r="E43" s="612"/>
      <c r="F43" s="624"/>
      <c r="G43" s="553"/>
      <c r="H43" s="166" t="s">
        <v>195</v>
      </c>
      <c r="I43" s="627"/>
      <c r="J43" s="533"/>
      <c r="K43" s="618"/>
      <c r="L43" s="408"/>
      <c r="M43" s="611"/>
      <c r="N43" s="624"/>
      <c r="O43" s="638"/>
      <c r="P43" s="621"/>
      <c r="Q43" s="408"/>
      <c r="R43" s="607"/>
    </row>
    <row r="44" spans="1:18" ht="81" customHeight="1">
      <c r="A44" s="502"/>
      <c r="B44" s="504"/>
      <c r="C44" s="525"/>
      <c r="D44" s="506"/>
      <c r="E44" s="563"/>
      <c r="F44" s="625"/>
      <c r="G44" s="553"/>
      <c r="H44" s="166" t="s">
        <v>196</v>
      </c>
      <c r="I44" s="628"/>
      <c r="J44" s="533"/>
      <c r="K44" s="618"/>
      <c r="L44" s="408"/>
      <c r="M44" s="629"/>
      <c r="N44" s="625"/>
      <c r="O44" s="638"/>
      <c r="P44" s="621"/>
      <c r="Q44" s="408"/>
      <c r="R44" s="608"/>
    </row>
    <row r="45" spans="1:18" ht="43.5" customHeight="1">
      <c r="A45" s="502"/>
      <c r="B45" s="504"/>
      <c r="C45" s="525"/>
      <c r="D45" s="639" t="s">
        <v>239</v>
      </c>
      <c r="E45" s="641" t="s">
        <v>129</v>
      </c>
      <c r="F45" s="643">
        <v>20</v>
      </c>
      <c r="G45" s="646" t="s">
        <v>135</v>
      </c>
      <c r="H45" s="648" t="s">
        <v>240</v>
      </c>
      <c r="I45" s="626">
        <v>0.2</v>
      </c>
      <c r="J45" s="666" t="s">
        <v>237</v>
      </c>
      <c r="K45" s="668"/>
      <c r="L45" s="669"/>
      <c r="M45" s="672" t="s">
        <v>228</v>
      </c>
      <c r="N45" s="675"/>
      <c r="O45" s="633">
        <f>N45/F45</f>
        <v>0</v>
      </c>
      <c r="P45" s="654"/>
      <c r="Q45" s="656"/>
      <c r="R45" s="659"/>
    </row>
    <row r="46" spans="1:18" ht="94.5" customHeight="1">
      <c r="A46" s="502"/>
      <c r="B46" s="504"/>
      <c r="C46" s="525"/>
      <c r="D46" s="639"/>
      <c r="E46" s="533"/>
      <c r="F46" s="644"/>
      <c r="G46" s="646"/>
      <c r="H46" s="649"/>
      <c r="I46" s="627"/>
      <c r="J46" s="532"/>
      <c r="K46" s="668"/>
      <c r="L46" s="670"/>
      <c r="M46" s="673"/>
      <c r="N46" s="577"/>
      <c r="O46" s="633"/>
      <c r="P46" s="655"/>
      <c r="Q46" s="657"/>
      <c r="R46" s="660"/>
    </row>
    <row r="47" spans="1:18" ht="67.5" customHeight="1">
      <c r="A47" s="502"/>
      <c r="B47" s="504"/>
      <c r="C47" s="525"/>
      <c r="D47" s="639"/>
      <c r="E47" s="533"/>
      <c r="F47" s="644"/>
      <c r="G47" s="646"/>
      <c r="H47" s="648" t="s">
        <v>241</v>
      </c>
      <c r="I47" s="627"/>
      <c r="J47" s="532"/>
      <c r="K47" s="668"/>
      <c r="L47" s="670"/>
      <c r="M47" s="673"/>
      <c r="N47" s="577"/>
      <c r="O47" s="633"/>
      <c r="P47" s="655"/>
      <c r="Q47" s="657"/>
      <c r="R47" s="660"/>
    </row>
    <row r="48" spans="1:18" ht="69.75" customHeight="1">
      <c r="A48" s="502"/>
      <c r="B48" s="504"/>
      <c r="C48" s="525"/>
      <c r="D48" s="639"/>
      <c r="E48" s="642"/>
      <c r="F48" s="645"/>
      <c r="G48" s="646"/>
      <c r="H48" s="649"/>
      <c r="I48" s="628"/>
      <c r="J48" s="532"/>
      <c r="K48" s="668"/>
      <c r="L48" s="670"/>
      <c r="M48" s="673"/>
      <c r="N48" s="676"/>
      <c r="O48" s="633"/>
      <c r="P48" s="655"/>
      <c r="Q48" s="657"/>
      <c r="R48" s="660"/>
    </row>
    <row r="49" spans="1:18" ht="78.75" customHeight="1">
      <c r="A49" s="502"/>
      <c r="B49" s="504"/>
      <c r="C49" s="525"/>
      <c r="D49" s="639"/>
      <c r="E49" s="641" t="s">
        <v>113</v>
      </c>
      <c r="F49" s="643">
        <v>5</v>
      </c>
      <c r="G49" s="646"/>
      <c r="H49" s="648" t="s">
        <v>242</v>
      </c>
      <c r="I49" s="626">
        <v>0.1</v>
      </c>
      <c r="J49" s="533"/>
      <c r="K49" s="664"/>
      <c r="L49" s="671"/>
      <c r="M49" s="673"/>
      <c r="N49" s="677"/>
      <c r="O49" s="637">
        <f>N49/F49</f>
        <v>0</v>
      </c>
      <c r="P49" s="605"/>
      <c r="Q49" s="657"/>
      <c r="R49" s="660"/>
    </row>
    <row r="50" spans="1:18" ht="73.5" customHeight="1">
      <c r="A50" s="502"/>
      <c r="B50" s="504"/>
      <c r="C50" s="525"/>
      <c r="D50" s="639"/>
      <c r="E50" s="533"/>
      <c r="F50" s="644"/>
      <c r="G50" s="646"/>
      <c r="H50" s="663"/>
      <c r="I50" s="627"/>
      <c r="J50" s="533"/>
      <c r="K50" s="433"/>
      <c r="L50" s="671"/>
      <c r="M50" s="673"/>
      <c r="N50" s="677"/>
      <c r="O50" s="638"/>
      <c r="P50" s="605"/>
      <c r="Q50" s="657"/>
      <c r="R50" s="660"/>
    </row>
    <row r="51" spans="1:18" ht="23.25" customHeight="1">
      <c r="A51" s="502"/>
      <c r="B51" s="504"/>
      <c r="C51" s="525"/>
      <c r="D51" s="639"/>
      <c r="E51" s="533"/>
      <c r="F51" s="644"/>
      <c r="G51" s="646"/>
      <c r="H51" s="663"/>
      <c r="I51" s="627"/>
      <c r="J51" s="533"/>
      <c r="K51" s="433"/>
      <c r="L51" s="671"/>
      <c r="M51" s="673"/>
      <c r="N51" s="677"/>
      <c r="O51" s="638"/>
      <c r="P51" s="605"/>
      <c r="Q51" s="657"/>
      <c r="R51" s="660"/>
    </row>
    <row r="52" spans="1:18">
      <c r="A52" s="502"/>
      <c r="B52" s="504"/>
      <c r="C52" s="526"/>
      <c r="D52" s="640"/>
      <c r="E52" s="662"/>
      <c r="F52" s="645"/>
      <c r="G52" s="647"/>
      <c r="H52" s="649"/>
      <c r="I52" s="628"/>
      <c r="J52" s="667"/>
      <c r="K52" s="665"/>
      <c r="L52" s="379"/>
      <c r="M52" s="674"/>
      <c r="N52" s="677"/>
      <c r="O52" s="650"/>
      <c r="P52" s="379"/>
      <c r="Q52" s="658"/>
      <c r="R52" s="661"/>
    </row>
    <row r="53" spans="1:18"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row>
    <row r="54" spans="1:18" ht="54.75" customHeight="1">
      <c r="A54" s="502"/>
      <c r="B54" s="505"/>
      <c r="C54" s="590"/>
      <c r="D54" s="591"/>
      <c r="E54" s="591"/>
      <c r="F54" s="591"/>
      <c r="G54" s="591"/>
      <c r="H54" s="591"/>
      <c r="I54" s="592"/>
      <c r="J54" s="651" t="s">
        <v>277</v>
      </c>
      <c r="K54" s="652"/>
      <c r="L54" s="653"/>
      <c r="M54" s="215">
        <v>0.03</v>
      </c>
      <c r="N54" s="189"/>
      <c r="O54" s="221">
        <f>((AVERAGE(O32:O52)*M54))</f>
        <v>0</v>
      </c>
      <c r="P54" s="596"/>
      <c r="Q54" s="597"/>
      <c r="R54" s="598"/>
    </row>
    <row r="55" spans="1:18"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c r="O55" s="248">
        <f>IF(ISERROR(N55/F55),"",N55/F55)</f>
        <v>0</v>
      </c>
      <c r="P55" s="228"/>
      <c r="Q55" s="220"/>
      <c r="R55" s="69"/>
    </row>
    <row r="56" spans="1:18" ht="136.5" customHeight="1">
      <c r="A56" s="502"/>
      <c r="B56" s="504"/>
      <c r="C56" s="529"/>
      <c r="D56" s="529"/>
      <c r="E56" s="164" t="s">
        <v>113</v>
      </c>
      <c r="F56" s="222">
        <v>2</v>
      </c>
      <c r="G56" s="506"/>
      <c r="H56" s="183" t="s">
        <v>221</v>
      </c>
      <c r="I56" s="223">
        <v>0.6</v>
      </c>
      <c r="J56" s="551"/>
      <c r="K56" s="668"/>
      <c r="L56" s="684"/>
      <c r="M56" s="688"/>
      <c r="N56" s="222"/>
      <c r="O56" s="202">
        <f>N56/F56</f>
        <v>0</v>
      </c>
      <c r="P56" s="153"/>
      <c r="Q56" s="229"/>
      <c r="R56" s="70"/>
    </row>
    <row r="57" spans="1:18" ht="26.25" customHeight="1">
      <c r="A57" s="502"/>
      <c r="B57" s="504"/>
      <c r="C57" s="529"/>
      <c r="D57" s="545" t="s">
        <v>142</v>
      </c>
      <c r="E57" s="602" t="s">
        <v>129</v>
      </c>
      <c r="F57" s="675">
        <v>1</v>
      </c>
      <c r="G57" s="553" t="s">
        <v>138</v>
      </c>
      <c r="H57" s="554" t="s">
        <v>198</v>
      </c>
      <c r="I57" s="691">
        <v>0.2</v>
      </c>
      <c r="J57" s="551"/>
      <c r="K57" s="217"/>
      <c r="L57" s="685"/>
      <c r="M57" s="688"/>
      <c r="N57" s="675"/>
      <c r="O57" s="630">
        <f>N57/F57</f>
        <v>0</v>
      </c>
      <c r="P57" s="153"/>
      <c r="Q57" s="229"/>
      <c r="R57" s="150"/>
    </row>
    <row r="58" spans="1:18" ht="15.75" customHeight="1">
      <c r="A58" s="502"/>
      <c r="B58" s="504"/>
      <c r="C58" s="529"/>
      <c r="D58" s="525"/>
      <c r="E58" s="622"/>
      <c r="F58" s="577"/>
      <c r="G58" s="553"/>
      <c r="H58" s="690"/>
      <c r="I58" s="692"/>
      <c r="J58" s="551"/>
      <c r="K58" s="217"/>
      <c r="L58" s="685"/>
      <c r="M58" s="688"/>
      <c r="N58" s="577"/>
      <c r="O58" s="631"/>
      <c r="P58" s="153"/>
      <c r="Q58" s="229"/>
      <c r="R58" s="150"/>
    </row>
    <row r="59" spans="1:18" ht="15.75" customHeight="1">
      <c r="A59" s="502"/>
      <c r="B59" s="504"/>
      <c r="C59" s="529"/>
      <c r="D59" s="525"/>
      <c r="E59" s="622"/>
      <c r="F59" s="577"/>
      <c r="G59" s="553"/>
      <c r="H59" s="678"/>
      <c r="I59" s="692"/>
      <c r="J59" s="551"/>
      <c r="K59" s="217"/>
      <c r="L59" s="685"/>
      <c r="M59" s="688"/>
      <c r="N59" s="577"/>
      <c r="O59" s="631"/>
      <c r="P59" s="153"/>
      <c r="Q59" s="229"/>
      <c r="R59" s="150"/>
    </row>
    <row r="60" spans="1:18" ht="15.75" customHeight="1">
      <c r="A60" s="502"/>
      <c r="B60" s="504"/>
      <c r="C60" s="529"/>
      <c r="D60" s="525"/>
      <c r="E60" s="622"/>
      <c r="F60" s="577"/>
      <c r="G60" s="553"/>
      <c r="H60" s="554" t="s">
        <v>222</v>
      </c>
      <c r="I60" s="692"/>
      <c r="J60" s="551"/>
      <c r="K60" s="217"/>
      <c r="L60" s="685"/>
      <c r="M60" s="688"/>
      <c r="N60" s="577"/>
      <c r="O60" s="631"/>
      <c r="P60" s="153"/>
      <c r="Q60" s="229"/>
      <c r="R60" s="70"/>
    </row>
    <row r="61" spans="1:18" ht="60.75" customHeight="1">
      <c r="A61" s="502"/>
      <c r="B61" s="504"/>
      <c r="C61" s="530"/>
      <c r="D61" s="526"/>
      <c r="E61" s="603"/>
      <c r="F61" s="676"/>
      <c r="G61" s="553"/>
      <c r="H61" s="678"/>
      <c r="I61" s="693"/>
      <c r="J61" s="584"/>
      <c r="K61" s="218"/>
      <c r="L61" s="686"/>
      <c r="M61" s="689"/>
      <c r="N61" s="676"/>
      <c r="O61" s="632"/>
      <c r="P61" s="153"/>
      <c r="Q61" s="229"/>
      <c r="R61" s="150"/>
    </row>
    <row r="62" spans="1:18" ht="59.25" customHeight="1">
      <c r="A62" s="502"/>
      <c r="B62" s="504"/>
      <c r="C62" s="586"/>
      <c r="D62" s="587"/>
      <c r="E62" s="587"/>
      <c r="F62" s="587"/>
      <c r="G62" s="587"/>
      <c r="H62" s="588"/>
      <c r="I62" s="184">
        <f>SUM(I55:I61)</f>
        <v>1</v>
      </c>
      <c r="J62" s="589"/>
      <c r="K62" s="589"/>
      <c r="L62" s="589"/>
      <c r="M62" s="589"/>
      <c r="N62" s="589"/>
      <c r="O62" s="184">
        <f>AVERAGE(O55:O61)</f>
        <v>0</v>
      </c>
      <c r="P62" s="212"/>
      <c r="Q62" s="177"/>
      <c r="R62" s="214"/>
    </row>
    <row r="63" spans="1:18" ht="83.25" customHeight="1">
      <c r="A63" s="502"/>
      <c r="B63" s="504"/>
      <c r="C63" s="679"/>
      <c r="D63" s="680"/>
      <c r="E63" s="680"/>
      <c r="F63" s="680"/>
      <c r="G63" s="680"/>
      <c r="H63" s="680"/>
      <c r="I63" s="681"/>
      <c r="J63" s="682" t="s">
        <v>273</v>
      </c>
      <c r="K63" s="652"/>
      <c r="L63" s="653"/>
      <c r="M63" s="225">
        <v>0.02</v>
      </c>
      <c r="N63" s="227"/>
      <c r="O63" s="226">
        <f>((AVERAGE(O55:O61)*M63))</f>
        <v>0</v>
      </c>
      <c r="P63" s="596"/>
      <c r="Q63" s="597"/>
      <c r="R63" s="598"/>
    </row>
    <row r="64" spans="1:18"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c r="O64" s="248">
        <f>N64/F64</f>
        <v>0</v>
      </c>
      <c r="P64" s="153"/>
      <c r="Q64" s="229"/>
      <c r="R64" s="150"/>
    </row>
    <row r="65" spans="1:18" ht="41.25" customHeight="1">
      <c r="A65" s="502"/>
      <c r="B65" s="505"/>
      <c r="C65" s="718"/>
      <c r="D65" s="530"/>
      <c r="E65" s="160" t="s">
        <v>113</v>
      </c>
      <c r="F65" s="203">
        <v>2</v>
      </c>
      <c r="G65" s="526"/>
      <c r="H65" s="547"/>
      <c r="I65" s="241">
        <v>0.05</v>
      </c>
      <c r="J65" s="721"/>
      <c r="K65" s="534"/>
      <c r="L65" s="534"/>
      <c r="M65" s="723"/>
      <c r="N65" s="203"/>
      <c r="O65" s="202">
        <f>N65/F65</f>
        <v>0</v>
      </c>
      <c r="P65" s="153"/>
      <c r="Q65" s="229"/>
      <c r="R65" s="150"/>
    </row>
    <row r="66" spans="1:18" ht="165" customHeight="1">
      <c r="A66" s="502"/>
      <c r="B66" s="505"/>
      <c r="C66" s="718"/>
      <c r="D66" s="507" t="s">
        <v>144</v>
      </c>
      <c r="E66" s="159" t="s">
        <v>129</v>
      </c>
      <c r="F66" s="203">
        <v>125</v>
      </c>
      <c r="G66" s="725" t="s">
        <v>140</v>
      </c>
      <c r="H66" s="168" t="s">
        <v>213</v>
      </c>
      <c r="I66" s="241">
        <v>0.65</v>
      </c>
      <c r="J66" s="721"/>
      <c r="K66" s="210"/>
      <c r="L66" s="534"/>
      <c r="M66" s="723"/>
      <c r="N66" s="203"/>
      <c r="O66" s="248">
        <f>N66/F66</f>
        <v>0</v>
      </c>
      <c r="P66" s="153"/>
      <c r="Q66" s="229"/>
      <c r="R66" s="150"/>
    </row>
    <row r="67" spans="1:18" ht="138" customHeight="1">
      <c r="A67" s="502"/>
      <c r="B67" s="505"/>
      <c r="C67" s="719"/>
      <c r="D67" s="530"/>
      <c r="E67" s="160" t="s">
        <v>113</v>
      </c>
      <c r="F67" s="232">
        <v>25</v>
      </c>
      <c r="G67" s="646"/>
      <c r="H67" s="155" t="s">
        <v>214</v>
      </c>
      <c r="I67" s="241">
        <v>0.2</v>
      </c>
      <c r="J67" s="721"/>
      <c r="K67" s="237"/>
      <c r="L67" s="534"/>
      <c r="M67" s="724"/>
      <c r="N67" s="232"/>
      <c r="O67" s="202">
        <f>N67/F67</f>
        <v>0</v>
      </c>
      <c r="P67" s="224"/>
      <c r="Q67" s="230"/>
      <c r="R67" s="70"/>
    </row>
    <row r="68" spans="1:18" ht="58.5" customHeight="1">
      <c r="A68" s="502"/>
      <c r="B68" s="505"/>
      <c r="C68" s="586"/>
      <c r="D68" s="587"/>
      <c r="E68" s="587"/>
      <c r="F68" s="587"/>
      <c r="G68" s="587"/>
      <c r="H68" s="588"/>
      <c r="I68" s="184">
        <f>SUM(I64:I67)</f>
        <v>1</v>
      </c>
      <c r="J68" s="589"/>
      <c r="K68" s="589"/>
      <c r="L68" s="589"/>
      <c r="M68" s="589"/>
      <c r="N68" s="589"/>
      <c r="O68" s="184">
        <f>AVERAGE(O64:O67)</f>
        <v>0</v>
      </c>
      <c r="P68" s="212"/>
      <c r="Q68" s="177"/>
      <c r="R68" s="214"/>
    </row>
    <row r="69" spans="1:18" ht="63" customHeight="1">
      <c r="A69" s="502"/>
      <c r="B69" s="505"/>
      <c r="C69" s="679"/>
      <c r="D69" s="680"/>
      <c r="E69" s="680"/>
      <c r="F69" s="680"/>
      <c r="G69" s="680"/>
      <c r="H69" s="680"/>
      <c r="I69" s="681"/>
      <c r="J69" s="682" t="s">
        <v>275</v>
      </c>
      <c r="K69" s="652"/>
      <c r="L69" s="652"/>
      <c r="M69" s="233">
        <v>0.25</v>
      </c>
      <c r="N69" s="144"/>
      <c r="O69" s="242">
        <f>((AVERAGE(O64:O67)*M69))</f>
        <v>0</v>
      </c>
      <c r="P69" s="596"/>
      <c r="Q69" s="597"/>
      <c r="R69" s="598"/>
    </row>
    <row r="70" spans="1:18"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 r="O70" s="630">
        <f>N70/F70</f>
        <v>0</v>
      </c>
      <c r="P70" s="654"/>
      <c r="Q70" s="604"/>
      <c r="R70" s="604"/>
    </row>
    <row r="71" spans="1:18" ht="83.25" customHeight="1">
      <c r="A71" s="502"/>
      <c r="B71" s="505"/>
      <c r="C71" s="697"/>
      <c r="D71" s="506"/>
      <c r="E71" s="609"/>
      <c r="F71" s="699"/>
      <c r="G71" s="530"/>
      <c r="H71" s="155" t="s">
        <v>223</v>
      </c>
      <c r="I71" s="701"/>
      <c r="J71" s="533"/>
      <c r="K71" s="188"/>
      <c r="L71" s="381"/>
      <c r="M71" s="710"/>
      <c r="N71" s="699"/>
      <c r="O71" s="632"/>
      <c r="P71" s="383"/>
      <c r="Q71" s="381"/>
      <c r="R71" s="381"/>
    </row>
    <row r="72" spans="1:18" ht="109.5" customHeight="1">
      <c r="A72" s="502"/>
      <c r="B72" s="505"/>
      <c r="C72" s="697"/>
      <c r="D72" s="703" t="s">
        <v>182</v>
      </c>
      <c r="E72" s="159" t="s">
        <v>129</v>
      </c>
      <c r="F72" s="694">
        <v>1</v>
      </c>
      <c r="G72" s="705" t="s">
        <v>181</v>
      </c>
      <c r="H72" s="707" t="s">
        <v>209</v>
      </c>
      <c r="I72" s="708">
        <v>0.2</v>
      </c>
      <c r="J72" s="532"/>
      <c r="K72" s="534"/>
      <c r="L72" s="383"/>
      <c r="M72" s="710"/>
      <c r="N72" s="694"/>
      <c r="O72" s="630">
        <f>N72/F72</f>
        <v>0</v>
      </c>
      <c r="P72" s="383"/>
      <c r="Q72" s="408"/>
      <c r="R72" s="408"/>
    </row>
    <row r="73" spans="1:18" ht="41.25" customHeight="1">
      <c r="A73" s="502"/>
      <c r="B73" s="505"/>
      <c r="C73" s="697"/>
      <c r="D73" s="704"/>
      <c r="E73" s="160" t="s">
        <v>113</v>
      </c>
      <c r="F73" s="695"/>
      <c r="G73" s="706"/>
      <c r="H73" s="707"/>
      <c r="I73" s="709"/>
      <c r="J73" s="532"/>
      <c r="K73" s="534"/>
      <c r="L73" s="495"/>
      <c r="M73" s="710"/>
      <c r="N73" s="695"/>
      <c r="O73" s="632"/>
      <c r="P73" s="495"/>
      <c r="Q73" s="379"/>
      <c r="R73" s="381"/>
    </row>
    <row r="74" spans="1:18" ht="100.5" customHeight="1">
      <c r="A74" s="502"/>
      <c r="B74" s="505"/>
      <c r="C74" s="697"/>
      <c r="D74" s="712" t="s">
        <v>184</v>
      </c>
      <c r="E74" s="159" t="s">
        <v>129</v>
      </c>
      <c r="F74" s="238">
        <v>8</v>
      </c>
      <c r="G74" s="507" t="s">
        <v>183</v>
      </c>
      <c r="H74" s="507" t="s">
        <v>208</v>
      </c>
      <c r="I74" s="187">
        <v>0.3</v>
      </c>
      <c r="J74" s="533"/>
      <c r="K74" s="433"/>
      <c r="L74" s="431"/>
      <c r="M74" s="710"/>
      <c r="N74" s="238"/>
      <c r="O74" s="248">
        <f>N74/F74</f>
        <v>0</v>
      </c>
      <c r="P74" s="714"/>
      <c r="Q74" s="604"/>
      <c r="R74" s="381"/>
    </row>
    <row r="75" spans="1:18" ht="100.5" customHeight="1">
      <c r="A75" s="716"/>
      <c r="B75" s="505"/>
      <c r="C75" s="697"/>
      <c r="D75" s="713"/>
      <c r="E75" s="162" t="s">
        <v>113</v>
      </c>
      <c r="F75" s="239">
        <v>2</v>
      </c>
      <c r="G75" s="529"/>
      <c r="H75" s="529"/>
      <c r="I75" s="187">
        <v>0.15</v>
      </c>
      <c r="J75" s="533"/>
      <c r="K75" s="433"/>
      <c r="L75" s="671"/>
      <c r="M75" s="711"/>
      <c r="N75" s="239"/>
      <c r="O75" s="202">
        <f>N75/F75</f>
        <v>0</v>
      </c>
      <c r="P75" s="715"/>
      <c r="Q75" s="605"/>
      <c r="R75" s="408"/>
    </row>
    <row r="76" spans="1:18" ht="65.25" customHeight="1">
      <c r="A76" s="181"/>
      <c r="B76" s="178"/>
      <c r="C76" s="586"/>
      <c r="D76" s="587"/>
      <c r="E76" s="587"/>
      <c r="F76" s="587"/>
      <c r="G76" s="587"/>
      <c r="H76" s="588"/>
      <c r="I76" s="184">
        <f>SUM(I70:I75)</f>
        <v>1</v>
      </c>
      <c r="J76" s="589"/>
      <c r="K76" s="589"/>
      <c r="L76" s="589"/>
      <c r="M76" s="589"/>
      <c r="N76" s="589"/>
      <c r="O76" s="184">
        <f>AVERAGE(O70:O75)</f>
        <v>0</v>
      </c>
      <c r="P76" s="212"/>
      <c r="Q76" s="177"/>
      <c r="R76" s="214"/>
    </row>
    <row r="77" spans="1:18" ht="80.25" customHeight="1">
      <c r="A77" s="737"/>
      <c r="B77" s="738"/>
      <c r="C77" s="738"/>
      <c r="D77" s="738"/>
      <c r="E77" s="738"/>
      <c r="F77" s="738"/>
      <c r="G77" s="738"/>
      <c r="H77" s="738"/>
      <c r="I77" s="739"/>
      <c r="J77" s="740" t="s">
        <v>279</v>
      </c>
      <c r="K77" s="741"/>
      <c r="L77" s="741"/>
      <c r="M77" s="233">
        <v>0.1</v>
      </c>
      <c r="N77" s="68"/>
      <c r="O77" s="243">
        <f>(AVERAGE(O70:O75))*M77</f>
        <v>0</v>
      </c>
      <c r="P77" s="596"/>
      <c r="Q77" s="597"/>
      <c r="R77" s="598"/>
    </row>
    <row r="78" spans="1:18"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383"/>
    </row>
    <row r="79" spans="1:18"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row>
    <row r="80" spans="1:18"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 r="O80" s="746">
        <f>N80/F80</f>
        <v>0</v>
      </c>
      <c r="P80" s="605"/>
      <c r="Q80" s="605"/>
      <c r="R80" s="605"/>
    </row>
    <row r="81" spans="1:18" ht="81.75" customHeight="1">
      <c r="A81" s="728"/>
      <c r="B81" s="730"/>
      <c r="C81" s="506"/>
      <c r="D81" s="733"/>
      <c r="E81" s="160" t="s">
        <v>113</v>
      </c>
      <c r="F81" s="677"/>
      <c r="G81" s="734"/>
      <c r="H81" s="253" t="s">
        <v>170</v>
      </c>
      <c r="I81" s="736"/>
      <c r="J81" s="733"/>
      <c r="K81" s="408"/>
      <c r="L81" s="379"/>
      <c r="M81" s="379"/>
      <c r="N81" s="677"/>
      <c r="O81" s="746"/>
      <c r="P81" s="381"/>
      <c r="Q81" s="381"/>
      <c r="R81" s="381"/>
    </row>
    <row r="82" spans="1:18"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c r="O82" s="258">
        <f>N82/F82</f>
        <v>0</v>
      </c>
      <c r="P82" s="383"/>
      <c r="Q82" s="381"/>
      <c r="R82" s="381"/>
    </row>
    <row r="83" spans="1:18" ht="70.5" customHeight="1">
      <c r="A83" s="728"/>
      <c r="B83" s="730"/>
      <c r="C83" s="609"/>
      <c r="D83" s="759"/>
      <c r="E83" s="160" t="s">
        <v>113</v>
      </c>
      <c r="F83" s="203">
        <v>50</v>
      </c>
      <c r="G83" s="734"/>
      <c r="H83" s="174" t="s">
        <v>202</v>
      </c>
      <c r="I83" s="241">
        <v>0.1</v>
      </c>
      <c r="J83" s="532"/>
      <c r="K83" s="668"/>
      <c r="L83" s="763"/>
      <c r="M83" s="765"/>
      <c r="N83" s="203"/>
      <c r="O83" s="257">
        <f>N83/F83</f>
        <v>0</v>
      </c>
      <c r="P83" s="383"/>
      <c r="Q83" s="408"/>
      <c r="R83" s="381"/>
    </row>
    <row r="84" spans="1:18" ht="75" customHeight="1">
      <c r="A84" s="728"/>
      <c r="B84" s="730"/>
      <c r="C84" s="609"/>
      <c r="D84" s="767" t="s">
        <v>173</v>
      </c>
      <c r="E84" s="159" t="s">
        <v>129</v>
      </c>
      <c r="F84" s="203">
        <v>21</v>
      </c>
      <c r="G84" s="506" t="s">
        <v>174</v>
      </c>
      <c r="H84" s="506" t="s">
        <v>203</v>
      </c>
      <c r="I84" s="241">
        <v>0.15</v>
      </c>
      <c r="J84" s="532"/>
      <c r="K84" s="668"/>
      <c r="L84" s="763"/>
      <c r="M84" s="765"/>
      <c r="N84" s="203"/>
      <c r="O84" s="258">
        <f>N84/F84</f>
        <v>0</v>
      </c>
      <c r="P84" s="270"/>
      <c r="Q84" s="559"/>
      <c r="R84" s="383"/>
    </row>
    <row r="85" spans="1:18" ht="75" customHeight="1">
      <c r="A85" s="728"/>
      <c r="B85" s="730"/>
      <c r="C85" s="609"/>
      <c r="D85" s="767"/>
      <c r="E85" s="160" t="s">
        <v>113</v>
      </c>
      <c r="F85" s="203">
        <v>5</v>
      </c>
      <c r="G85" s="506"/>
      <c r="H85" s="506"/>
      <c r="I85" s="241">
        <v>0.1</v>
      </c>
      <c r="J85" s="532"/>
      <c r="K85" s="668"/>
      <c r="L85" s="763"/>
      <c r="M85" s="765"/>
      <c r="N85" s="203"/>
      <c r="O85" s="257">
        <f>N85/F85</f>
        <v>0</v>
      </c>
      <c r="P85" s="271"/>
      <c r="Q85" s="559"/>
      <c r="R85" s="383"/>
    </row>
    <row r="86" spans="1:18" ht="75" customHeight="1">
      <c r="A86" s="728"/>
      <c r="B86" s="730"/>
      <c r="C86" s="609"/>
      <c r="D86" s="749" t="s">
        <v>175</v>
      </c>
      <c r="E86" s="159" t="s">
        <v>129</v>
      </c>
      <c r="F86" s="677">
        <v>1</v>
      </c>
      <c r="G86" s="609" t="s">
        <v>176</v>
      </c>
      <c r="H86" s="609" t="s">
        <v>204</v>
      </c>
      <c r="I86" s="735">
        <v>0.05</v>
      </c>
      <c r="J86" s="748"/>
      <c r="K86" s="236"/>
      <c r="L86" s="433"/>
      <c r="M86" s="765"/>
      <c r="N86" s="677"/>
      <c r="O86" s="760">
        <f>N86/F86</f>
        <v>0</v>
      </c>
      <c r="P86" s="559"/>
      <c r="Q86" s="268"/>
      <c r="R86" s="408"/>
    </row>
    <row r="87" spans="1:18" ht="75" customHeight="1">
      <c r="A87" s="728"/>
      <c r="B87" s="730"/>
      <c r="C87" s="609"/>
      <c r="D87" s="749"/>
      <c r="E87" s="160" t="s">
        <v>113</v>
      </c>
      <c r="F87" s="677"/>
      <c r="G87" s="609"/>
      <c r="H87" s="609"/>
      <c r="I87" s="736"/>
      <c r="J87" s="748"/>
      <c r="K87" s="236"/>
      <c r="L87" s="433"/>
      <c r="M87" s="765"/>
      <c r="N87" s="677"/>
      <c r="O87" s="761"/>
      <c r="P87" s="559"/>
      <c r="Q87" s="268"/>
      <c r="R87" s="408"/>
    </row>
    <row r="88" spans="1:18" ht="75" customHeight="1">
      <c r="A88" s="728"/>
      <c r="B88" s="731"/>
      <c r="C88" s="757" t="s">
        <v>243</v>
      </c>
      <c r="D88" s="609" t="s">
        <v>250</v>
      </c>
      <c r="E88" s="163" t="s">
        <v>129</v>
      </c>
      <c r="F88" s="203">
        <v>7</v>
      </c>
      <c r="G88" s="609" t="s">
        <v>246</v>
      </c>
      <c r="H88" s="750" t="s">
        <v>249</v>
      </c>
      <c r="I88" s="241">
        <v>0.05</v>
      </c>
      <c r="J88" s="748"/>
      <c r="K88" s="236"/>
      <c r="L88" s="433"/>
      <c r="M88" s="765"/>
      <c r="N88" s="203"/>
      <c r="O88" s="258">
        <f t="shared" ref="O88:O93" si="1">N88/F88</f>
        <v>0</v>
      </c>
      <c r="P88" s="559"/>
      <c r="Q88" s="268"/>
      <c r="R88" s="408"/>
    </row>
    <row r="89" spans="1:18" ht="75" customHeight="1">
      <c r="A89" s="728"/>
      <c r="B89" s="731"/>
      <c r="C89" s="532"/>
      <c r="D89" s="609"/>
      <c r="E89" s="160" t="s">
        <v>113</v>
      </c>
      <c r="F89" s="203">
        <v>6</v>
      </c>
      <c r="G89" s="609"/>
      <c r="H89" s="751"/>
      <c r="I89" s="241">
        <v>0.05</v>
      </c>
      <c r="J89" s="748"/>
      <c r="K89" s="236"/>
      <c r="L89" s="433"/>
      <c r="M89" s="765"/>
      <c r="N89" s="203"/>
      <c r="O89" s="257">
        <f t="shared" si="1"/>
        <v>0</v>
      </c>
      <c r="P89" s="559"/>
      <c r="Q89" s="268"/>
      <c r="R89" s="408"/>
    </row>
    <row r="90" spans="1:18" ht="75" customHeight="1">
      <c r="A90" s="728"/>
      <c r="B90" s="731"/>
      <c r="C90" s="532"/>
      <c r="D90" s="609" t="s">
        <v>251</v>
      </c>
      <c r="E90" s="163" t="s">
        <v>129</v>
      </c>
      <c r="F90" s="203">
        <v>7</v>
      </c>
      <c r="G90" s="609" t="s">
        <v>247</v>
      </c>
      <c r="H90" s="750" t="s">
        <v>244</v>
      </c>
      <c r="I90" s="241">
        <v>0.05</v>
      </c>
      <c r="J90" s="748"/>
      <c r="K90" s="236"/>
      <c r="L90" s="433"/>
      <c r="M90" s="765"/>
      <c r="N90" s="203"/>
      <c r="O90" s="258">
        <f t="shared" si="1"/>
        <v>0</v>
      </c>
      <c r="P90" s="559"/>
      <c r="Q90" s="268"/>
      <c r="R90" s="408"/>
    </row>
    <row r="91" spans="1:18" ht="75" customHeight="1">
      <c r="A91" s="728"/>
      <c r="B91" s="731"/>
      <c r="C91" s="532"/>
      <c r="D91" s="609"/>
      <c r="E91" s="160" t="s">
        <v>113</v>
      </c>
      <c r="F91" s="203">
        <v>6</v>
      </c>
      <c r="G91" s="609"/>
      <c r="H91" s="751"/>
      <c r="I91" s="241">
        <v>0.05</v>
      </c>
      <c r="J91" s="748"/>
      <c r="K91" s="236"/>
      <c r="L91" s="433"/>
      <c r="M91" s="765"/>
      <c r="N91" s="203"/>
      <c r="O91" s="257">
        <f t="shared" si="1"/>
        <v>0</v>
      </c>
      <c r="P91" s="559"/>
      <c r="Q91" s="268"/>
      <c r="R91" s="408"/>
    </row>
    <row r="92" spans="1:18" ht="75" customHeight="1">
      <c r="A92" s="728"/>
      <c r="B92" s="731"/>
      <c r="C92" s="533"/>
      <c r="D92" s="752" t="s">
        <v>252</v>
      </c>
      <c r="E92" s="163" t="s">
        <v>129</v>
      </c>
      <c r="F92" s="203">
        <v>7</v>
      </c>
      <c r="G92" s="609" t="s">
        <v>248</v>
      </c>
      <c r="H92" s="750" t="s">
        <v>245</v>
      </c>
      <c r="I92" s="241">
        <v>0.05</v>
      </c>
      <c r="J92" s="748"/>
      <c r="K92" s="236"/>
      <c r="L92" s="433"/>
      <c r="M92" s="765"/>
      <c r="N92" s="203"/>
      <c r="O92" s="258">
        <f t="shared" si="1"/>
        <v>0</v>
      </c>
      <c r="P92" s="559"/>
      <c r="Q92" s="268"/>
      <c r="R92" s="408"/>
    </row>
    <row r="93" spans="1:18" ht="58.5" customHeight="1">
      <c r="A93" s="728"/>
      <c r="B93" s="731"/>
      <c r="C93" s="642"/>
      <c r="D93" s="753"/>
      <c r="E93" s="160" t="s">
        <v>113</v>
      </c>
      <c r="F93" s="203">
        <v>6</v>
      </c>
      <c r="G93" s="609"/>
      <c r="H93" s="751"/>
      <c r="I93" s="241">
        <v>0.05</v>
      </c>
      <c r="J93" s="662"/>
      <c r="K93" s="254"/>
      <c r="L93" s="434"/>
      <c r="M93" s="766"/>
      <c r="N93" s="203"/>
      <c r="O93" s="257">
        <f t="shared" si="1"/>
        <v>0</v>
      </c>
      <c r="P93" s="559"/>
      <c r="Q93" s="269"/>
      <c r="R93" s="379"/>
    </row>
    <row r="94" spans="1:18"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row>
    <row r="95" spans="1:18" ht="56.25" customHeight="1">
      <c r="A95" s="737"/>
      <c r="B95" s="738"/>
      <c r="C95" s="738"/>
      <c r="D95" s="738"/>
      <c r="E95" s="738"/>
      <c r="F95" s="738"/>
      <c r="G95" s="738"/>
      <c r="H95" s="738"/>
      <c r="I95" s="739"/>
      <c r="J95" s="754" t="s">
        <v>32</v>
      </c>
      <c r="K95" s="755"/>
      <c r="L95" s="756"/>
      <c r="M95" s="255">
        <v>0.3</v>
      </c>
      <c r="N95" s="71"/>
      <c r="O95" s="259">
        <f>(AVERAGE(O80:O93))*M95</f>
        <v>0</v>
      </c>
      <c r="P95" s="596"/>
      <c r="Q95" s="597"/>
      <c r="R95" s="598"/>
    </row>
    <row r="96" spans="1:18"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row>
    <row r="97" spans="1:18" ht="36" customHeight="1" thickBot="1">
      <c r="A97" s="726" t="s">
        <v>35</v>
      </c>
      <c r="B97" s="726"/>
      <c r="C97" s="726"/>
      <c r="D97" s="726"/>
      <c r="E97" s="726"/>
      <c r="F97" s="726"/>
      <c r="G97" s="726"/>
      <c r="H97" s="726"/>
      <c r="I97" s="726"/>
      <c r="J97" s="726"/>
      <c r="K97" s="726"/>
      <c r="L97" s="726"/>
      <c r="M97" s="726"/>
      <c r="N97" s="727"/>
      <c r="O97" s="261">
        <f>O95</f>
        <v>0</v>
      </c>
      <c r="P97" s="772"/>
      <c r="Q97" s="376"/>
      <c r="R97" s="377"/>
    </row>
    <row r="98" spans="1:18"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c r="O98" s="262">
        <f>N98/F98</f>
        <v>0</v>
      </c>
      <c r="P98" s="654"/>
      <c r="Q98" s="604"/>
      <c r="R98" s="604"/>
    </row>
    <row r="99" spans="1:18" ht="91.5" customHeight="1">
      <c r="A99" s="800"/>
      <c r="B99" s="774"/>
      <c r="C99" s="777"/>
      <c r="D99" s="778"/>
      <c r="E99" s="160" t="s">
        <v>113</v>
      </c>
      <c r="F99" s="172">
        <v>3</v>
      </c>
      <c r="G99" s="506"/>
      <c r="H99" s="260" t="s">
        <v>166</v>
      </c>
      <c r="I99" s="241">
        <v>0.1</v>
      </c>
      <c r="J99" s="531"/>
      <c r="K99" s="784"/>
      <c r="L99" s="670"/>
      <c r="M99" s="532"/>
      <c r="N99" s="172"/>
      <c r="O99" s="202">
        <f>N99/F99</f>
        <v>0</v>
      </c>
      <c r="P99" s="655"/>
      <c r="Q99" s="605"/>
      <c r="R99" s="605"/>
    </row>
    <row r="100" spans="1:18" ht="60" customHeight="1">
      <c r="A100" s="800"/>
      <c r="B100" s="775"/>
      <c r="C100" s="793" t="s">
        <v>211</v>
      </c>
      <c r="D100" s="794" t="s">
        <v>206</v>
      </c>
      <c r="E100" s="159" t="s">
        <v>129</v>
      </c>
      <c r="F100" s="173">
        <v>16</v>
      </c>
      <c r="G100" s="705" t="s">
        <v>205</v>
      </c>
      <c r="H100" s="797" t="s">
        <v>217</v>
      </c>
      <c r="I100" s="241">
        <v>0.6</v>
      </c>
      <c r="J100" s="533"/>
      <c r="K100" s="264"/>
      <c r="L100" s="671"/>
      <c r="M100" s="532"/>
      <c r="N100" s="173"/>
      <c r="O100" s="263">
        <f>N100/F100</f>
        <v>0</v>
      </c>
      <c r="P100" s="605"/>
      <c r="Q100" s="605"/>
      <c r="R100" s="605"/>
    </row>
    <row r="101" spans="1:18" ht="66.75" customHeight="1">
      <c r="A101" s="801"/>
      <c r="B101" s="383"/>
      <c r="C101" s="391"/>
      <c r="D101" s="795"/>
      <c r="E101" s="160" t="s">
        <v>113</v>
      </c>
      <c r="F101" s="173">
        <v>5</v>
      </c>
      <c r="G101" s="796"/>
      <c r="H101" s="798"/>
      <c r="I101" s="241">
        <v>0.15</v>
      </c>
      <c r="J101" s="662"/>
      <c r="K101" s="265"/>
      <c r="L101" s="379"/>
      <c r="M101" s="785"/>
      <c r="N101" s="173"/>
      <c r="O101" s="202">
        <f>N101/F101</f>
        <v>0</v>
      </c>
      <c r="P101" s="495"/>
      <c r="Q101" s="379"/>
      <c r="R101" s="379"/>
    </row>
    <row r="102" spans="1:18"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row>
    <row r="103" spans="1:18"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row>
    <row r="104" spans="1:18"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377"/>
    </row>
    <row r="105" spans="1:18"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789"/>
    </row>
    <row r="106" spans="1:18" ht="22.5" customHeight="1">
      <c r="A106" s="781"/>
      <c r="B106" s="147"/>
      <c r="C106" s="147"/>
      <c r="D106" s="147"/>
      <c r="E106" s="147"/>
      <c r="F106" s="147"/>
      <c r="G106" s="147"/>
      <c r="H106" s="147"/>
      <c r="I106" s="147"/>
      <c r="J106" s="146"/>
      <c r="K106" s="396"/>
      <c r="L106" s="404"/>
      <c r="M106" s="404"/>
      <c r="N106" s="393"/>
      <c r="O106" s="791"/>
      <c r="P106" s="396"/>
      <c r="Q106" s="404"/>
      <c r="R106" s="393"/>
    </row>
    <row r="107" spans="1:18" ht="15.75" customHeight="1">
      <c r="A107" s="152"/>
      <c r="K107" s="1"/>
    </row>
    <row r="108" spans="1:18" ht="15.75" customHeight="1">
      <c r="A108" s="152"/>
      <c r="K108" s="1"/>
    </row>
    <row r="109" spans="1:18" ht="15.75" customHeight="1">
      <c r="A109" s="152"/>
      <c r="G109" s="67" t="s">
        <v>73</v>
      </c>
      <c r="H109" s="67" t="s">
        <v>136</v>
      </c>
      <c r="K109" s="1"/>
    </row>
    <row r="110" spans="1:18" ht="15.75" customHeight="1">
      <c r="A110" s="152"/>
      <c r="G110" s="67" t="s">
        <v>210</v>
      </c>
      <c r="K110" s="1"/>
    </row>
    <row r="111" spans="1:18" ht="15.75" customHeight="1">
      <c r="A111" s="152"/>
      <c r="G111" s="67" t="s">
        <v>238</v>
      </c>
      <c r="K111" s="1"/>
    </row>
    <row r="112" spans="1:18"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sheetProtection password="EB7F" sheet="1" objects="1" scenarios="1"/>
  <mergeCells count="315">
    <mergeCell ref="A1:B4"/>
    <mergeCell ref="C1:Q1"/>
    <mergeCell ref="C2:Q2"/>
    <mergeCell ref="C3:Q3"/>
    <mergeCell ref="C4:Q4"/>
    <mergeCell ref="A5:J5"/>
    <mergeCell ref="N5:R5"/>
    <mergeCell ref="O6:O7"/>
    <mergeCell ref="P6:P7"/>
    <mergeCell ref="Q6:Q7"/>
    <mergeCell ref="R6:R7"/>
    <mergeCell ref="L6:L7"/>
    <mergeCell ref="M6:M7"/>
    <mergeCell ref="N6:N7"/>
    <mergeCell ref="A8:A54"/>
    <mergeCell ref="B8:B75"/>
    <mergeCell ref="C8:C15"/>
    <mergeCell ref="H8:H9"/>
    <mergeCell ref="J8:J15"/>
    <mergeCell ref="K8:K9"/>
    <mergeCell ref="I6:I7"/>
    <mergeCell ref="J6:J7"/>
    <mergeCell ref="K6:K7"/>
    <mergeCell ref="A6:A7"/>
    <mergeCell ref="B6:B7"/>
    <mergeCell ref="C6:C7"/>
    <mergeCell ref="D6:F6"/>
    <mergeCell ref="G6:G7"/>
    <mergeCell ref="H6:H7"/>
    <mergeCell ref="K14:K15"/>
    <mergeCell ref="C22:H22"/>
    <mergeCell ref="K22:L22"/>
    <mergeCell ref="C23:C29"/>
    <mergeCell ref="D23:D24"/>
    <mergeCell ref="G23:G24"/>
    <mergeCell ref="H23:H24"/>
    <mergeCell ref="J23:J29"/>
    <mergeCell ref="K23:K24"/>
    <mergeCell ref="L8:L9"/>
    <mergeCell ref="M8:M29"/>
    <mergeCell ref="P8:P15"/>
    <mergeCell ref="Q8:Q15"/>
    <mergeCell ref="R8:R15"/>
    <mergeCell ref="D10:D11"/>
    <mergeCell ref="G10:G11"/>
    <mergeCell ref="H10:H11"/>
    <mergeCell ref="K10:K11"/>
    <mergeCell ref="L10:L11"/>
    <mergeCell ref="C16:H16"/>
    <mergeCell ref="J16:L16"/>
    <mergeCell ref="C17:C21"/>
    <mergeCell ref="D17:D18"/>
    <mergeCell ref="G17:G18"/>
    <mergeCell ref="J17:J21"/>
    <mergeCell ref="K17:K18"/>
    <mergeCell ref="L17:L18"/>
    <mergeCell ref="D12:D15"/>
    <mergeCell ref="G12:G15"/>
    <mergeCell ref="H12:H13"/>
    <mergeCell ref="K12:K13"/>
    <mergeCell ref="L12:L13"/>
    <mergeCell ref="H14:H15"/>
    <mergeCell ref="L14:L15"/>
    <mergeCell ref="P17:P21"/>
    <mergeCell ref="D19:D21"/>
    <mergeCell ref="E19:E20"/>
    <mergeCell ref="F19:F20"/>
    <mergeCell ref="G19:G21"/>
    <mergeCell ref="I19:I20"/>
    <mergeCell ref="K19:K21"/>
    <mergeCell ref="L19:L21"/>
    <mergeCell ref="N19:N20"/>
    <mergeCell ref="O19:O20"/>
    <mergeCell ref="L23:L24"/>
    <mergeCell ref="D25:D27"/>
    <mergeCell ref="N26:N27"/>
    <mergeCell ref="O26:O27"/>
    <mergeCell ref="D28:D29"/>
    <mergeCell ref="F28:F29"/>
    <mergeCell ref="G28:G29"/>
    <mergeCell ref="I28:I29"/>
    <mergeCell ref="L28:L29"/>
    <mergeCell ref="N28:N29"/>
    <mergeCell ref="O28:O29"/>
    <mergeCell ref="G25:G27"/>
    <mergeCell ref="K25:K27"/>
    <mergeCell ref="L25:L27"/>
    <mergeCell ref="E26:E27"/>
    <mergeCell ref="F26:F27"/>
    <mergeCell ref="I26:I27"/>
    <mergeCell ref="C30:H30"/>
    <mergeCell ref="J30:N30"/>
    <mergeCell ref="C31:I31"/>
    <mergeCell ref="J31:L31"/>
    <mergeCell ref="P31:R31"/>
    <mergeCell ref="C32:C52"/>
    <mergeCell ref="D32:D34"/>
    <mergeCell ref="E32:E33"/>
    <mergeCell ref="F32:F33"/>
    <mergeCell ref="G32:G34"/>
    <mergeCell ref="Q32:Q44"/>
    <mergeCell ref="R32:R44"/>
    <mergeCell ref="D35:D36"/>
    <mergeCell ref="G35:G36"/>
    <mergeCell ref="J35:J36"/>
    <mergeCell ref="M35:M36"/>
    <mergeCell ref="D37:D44"/>
    <mergeCell ref="E37:E40"/>
    <mergeCell ref="I32:I33"/>
    <mergeCell ref="J32:J34"/>
    <mergeCell ref="K32:K44"/>
    <mergeCell ref="L32:L44"/>
    <mergeCell ref="M32:M34"/>
    <mergeCell ref="N32:N33"/>
    <mergeCell ref="F37:F40"/>
    <mergeCell ref="G37:G44"/>
    <mergeCell ref="I37:I40"/>
    <mergeCell ref="M37:M44"/>
    <mergeCell ref="N37:N40"/>
    <mergeCell ref="O37:O40"/>
    <mergeCell ref="J39:J44"/>
    <mergeCell ref="O32:O33"/>
    <mergeCell ref="P32:P44"/>
    <mergeCell ref="E41:E44"/>
    <mergeCell ref="F41:F44"/>
    <mergeCell ref="I41:I44"/>
    <mergeCell ref="N41:N44"/>
    <mergeCell ref="O41:O44"/>
    <mergeCell ref="D45:D52"/>
    <mergeCell ref="E45:E48"/>
    <mergeCell ref="F45:F48"/>
    <mergeCell ref="G45:G52"/>
    <mergeCell ref="H45:H46"/>
    <mergeCell ref="O49:O52"/>
    <mergeCell ref="C53:H53"/>
    <mergeCell ref="J53:N53"/>
    <mergeCell ref="C54:I54"/>
    <mergeCell ref="J54:L54"/>
    <mergeCell ref="P54:R54"/>
    <mergeCell ref="O45:O48"/>
    <mergeCell ref="P45:P52"/>
    <mergeCell ref="Q45:Q52"/>
    <mergeCell ref="R45:R52"/>
    <mergeCell ref="H47:H48"/>
    <mergeCell ref="E49:E52"/>
    <mergeCell ref="F49:F52"/>
    <mergeCell ref="H49:H52"/>
    <mergeCell ref="I49:I52"/>
    <mergeCell ref="K49:K52"/>
    <mergeCell ref="I45:I48"/>
    <mergeCell ref="J45:J52"/>
    <mergeCell ref="K45:K48"/>
    <mergeCell ref="L45:L52"/>
    <mergeCell ref="M45:M52"/>
    <mergeCell ref="N45:N48"/>
    <mergeCell ref="N49:N52"/>
    <mergeCell ref="H60:H61"/>
    <mergeCell ref="C62:H62"/>
    <mergeCell ref="J62:N62"/>
    <mergeCell ref="C63:I63"/>
    <mergeCell ref="J63:L63"/>
    <mergeCell ref="L55:L61"/>
    <mergeCell ref="M55:M61"/>
    <mergeCell ref="D57:D61"/>
    <mergeCell ref="E57:E61"/>
    <mergeCell ref="F57:F61"/>
    <mergeCell ref="G57:G61"/>
    <mergeCell ref="H57:H59"/>
    <mergeCell ref="I57:I61"/>
    <mergeCell ref="C55:C61"/>
    <mergeCell ref="D55:D56"/>
    <mergeCell ref="G55:G56"/>
    <mergeCell ref="J55:J61"/>
    <mergeCell ref="K55:K56"/>
    <mergeCell ref="Q70:Q73"/>
    <mergeCell ref="R70:R75"/>
    <mergeCell ref="N72:N73"/>
    <mergeCell ref="O72:O73"/>
    <mergeCell ref="Q74:Q75"/>
    <mergeCell ref="J69:L69"/>
    <mergeCell ref="P69:R69"/>
    <mergeCell ref="C70:C75"/>
    <mergeCell ref="D70:D71"/>
    <mergeCell ref="E70:E71"/>
    <mergeCell ref="F70:F71"/>
    <mergeCell ref="G70:G71"/>
    <mergeCell ref="I70:I71"/>
    <mergeCell ref="J70:J75"/>
    <mergeCell ref="L70:L73"/>
    <mergeCell ref="C69:I69"/>
    <mergeCell ref="D72:D73"/>
    <mergeCell ref="F72:F73"/>
    <mergeCell ref="G72:G73"/>
    <mergeCell ref="H72:H73"/>
    <mergeCell ref="I72:I73"/>
    <mergeCell ref="K72:K73"/>
    <mergeCell ref="M70:M75"/>
    <mergeCell ref="N70:N71"/>
    <mergeCell ref="D74:D75"/>
    <mergeCell ref="G74:G75"/>
    <mergeCell ref="H74:H75"/>
    <mergeCell ref="K74:K75"/>
    <mergeCell ref="L74:L75"/>
    <mergeCell ref="P74:P75"/>
    <mergeCell ref="A55:A75"/>
    <mergeCell ref="C68:H68"/>
    <mergeCell ref="J68:N68"/>
    <mergeCell ref="P70:P73"/>
    <mergeCell ref="O70:O71"/>
    <mergeCell ref="P63:R63"/>
    <mergeCell ref="C64:C67"/>
    <mergeCell ref="D64:D65"/>
    <mergeCell ref="G64:G65"/>
    <mergeCell ref="H64:H65"/>
    <mergeCell ref="J64:J67"/>
    <mergeCell ref="K64:K65"/>
    <mergeCell ref="L64:L67"/>
    <mergeCell ref="M64:M67"/>
    <mergeCell ref="D66:D67"/>
    <mergeCell ref="G66:G67"/>
    <mergeCell ref="N57:N61"/>
    <mergeCell ref="O57:O61"/>
    <mergeCell ref="Q84:Q85"/>
    <mergeCell ref="A79:N79"/>
    <mergeCell ref="A80:A93"/>
    <mergeCell ref="B80:B93"/>
    <mergeCell ref="C80:C81"/>
    <mergeCell ref="D80:D81"/>
    <mergeCell ref="F80:F81"/>
    <mergeCell ref="G80:G81"/>
    <mergeCell ref="I80:I81"/>
    <mergeCell ref="G84:G85"/>
    <mergeCell ref="C76:H76"/>
    <mergeCell ref="J76:N76"/>
    <mergeCell ref="A77:I77"/>
    <mergeCell ref="J77:L77"/>
    <mergeCell ref="P77:R77"/>
    <mergeCell ref="A78:F78"/>
    <mergeCell ref="H78:L78"/>
    <mergeCell ref="N78:R78"/>
    <mergeCell ref="M80:M81"/>
    <mergeCell ref="N80:N81"/>
    <mergeCell ref="O80:O81"/>
    <mergeCell ref="C94:H94"/>
    <mergeCell ref="J94:N94"/>
    <mergeCell ref="J80:J81"/>
    <mergeCell ref="K80:K81"/>
    <mergeCell ref="H84:H85"/>
    <mergeCell ref="K84:K85"/>
    <mergeCell ref="D86:D87"/>
    <mergeCell ref="F86:F87"/>
    <mergeCell ref="G86:G87"/>
    <mergeCell ref="H86:H87"/>
    <mergeCell ref="I86:I87"/>
    <mergeCell ref="G90:G91"/>
    <mergeCell ref="H90:H91"/>
    <mergeCell ref="D92:D93"/>
    <mergeCell ref="G92:G93"/>
    <mergeCell ref="A95:I95"/>
    <mergeCell ref="J95:L95"/>
    <mergeCell ref="P95:R95"/>
    <mergeCell ref="P86:P93"/>
    <mergeCell ref="C88:C93"/>
    <mergeCell ref="D88:D89"/>
    <mergeCell ref="G88:G89"/>
    <mergeCell ref="H88:H89"/>
    <mergeCell ref="D90:D91"/>
    <mergeCell ref="R80:R93"/>
    <mergeCell ref="C82:C87"/>
    <mergeCell ref="D82:D83"/>
    <mergeCell ref="G82:G83"/>
    <mergeCell ref="L80:L81"/>
    <mergeCell ref="P80:P83"/>
    <mergeCell ref="Q80:Q83"/>
    <mergeCell ref="H92:H93"/>
    <mergeCell ref="O86:O87"/>
    <mergeCell ref="N86:N87"/>
    <mergeCell ref="J82:J93"/>
    <mergeCell ref="K82:K83"/>
    <mergeCell ref="L82:L93"/>
    <mergeCell ref="M82:M93"/>
    <mergeCell ref="D84:D85"/>
    <mergeCell ref="A96:F96"/>
    <mergeCell ref="H96:L96"/>
    <mergeCell ref="N96:R96"/>
    <mergeCell ref="A97:N97"/>
    <mergeCell ref="P97:R97"/>
    <mergeCell ref="B98:B101"/>
    <mergeCell ref="C98:C99"/>
    <mergeCell ref="D98:D99"/>
    <mergeCell ref="G98:G99"/>
    <mergeCell ref="A102:A106"/>
    <mergeCell ref="C102:H102"/>
    <mergeCell ref="J102:L102"/>
    <mergeCell ref="P102:R102"/>
    <mergeCell ref="B103:F103"/>
    <mergeCell ref="J98:J101"/>
    <mergeCell ref="K98:K99"/>
    <mergeCell ref="L98:L101"/>
    <mergeCell ref="M98:M101"/>
    <mergeCell ref="P98:P101"/>
    <mergeCell ref="Q98:Q101"/>
    <mergeCell ref="H103:L103"/>
    <mergeCell ref="N103:R103"/>
    <mergeCell ref="B104:N104"/>
    <mergeCell ref="P104:R104"/>
    <mergeCell ref="K105:N106"/>
    <mergeCell ref="O105:O106"/>
    <mergeCell ref="P105:R106"/>
    <mergeCell ref="R98:R101"/>
    <mergeCell ref="C100:C101"/>
    <mergeCell ref="D100:D101"/>
    <mergeCell ref="G100:G101"/>
    <mergeCell ref="H100:H101"/>
    <mergeCell ref="A98:A101"/>
  </mergeCells>
  <dataValidations disablePrompts="1"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topLeftCell="D49" zoomScale="57" zoomScaleNormal="57" workbookViewId="0">
      <selection activeCell="K49" sqref="K49:K52"/>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8.7109375" customWidth="1"/>
    <col min="15" max="15" width="23.7109375" customWidth="1"/>
    <col min="16" max="16" width="65.28515625" customWidth="1"/>
    <col min="17" max="17" width="79.7109375" customWidth="1"/>
    <col min="18" max="18" width="80.85546875" customWidth="1"/>
    <col min="19" max="19" width="18.42578125" customWidth="1"/>
    <col min="20" max="20" width="23.5703125" customWidth="1"/>
    <col min="21" max="21" width="65" customWidth="1"/>
    <col min="22" max="22" width="79.5703125" customWidth="1"/>
    <col min="23" max="23" width="80.7109375" customWidth="1"/>
    <col min="24" max="24" width="10" customWidth="1"/>
  </cols>
  <sheetData>
    <row r="1" spans="1:24" ht="24.75" customHeight="1" thickBot="1">
      <c r="A1" s="487"/>
      <c r="B1" s="403"/>
      <c r="C1" s="802" t="s">
        <v>95</v>
      </c>
      <c r="D1" s="803"/>
      <c r="E1" s="803"/>
      <c r="F1" s="803"/>
      <c r="G1" s="803"/>
      <c r="H1" s="803"/>
      <c r="I1" s="803"/>
      <c r="J1" s="803"/>
      <c r="K1" s="803"/>
      <c r="L1" s="803"/>
      <c r="M1" s="803"/>
      <c r="N1" s="803"/>
      <c r="O1" s="803"/>
      <c r="P1" s="803"/>
      <c r="Q1" s="803"/>
      <c r="R1" s="803"/>
      <c r="S1" s="803"/>
      <c r="T1" s="803"/>
      <c r="U1" s="803"/>
      <c r="V1" s="804"/>
      <c r="W1" s="274" t="s">
        <v>1</v>
      </c>
    </row>
    <row r="2" spans="1:24" ht="22.5" customHeight="1" thickBot="1">
      <c r="A2" s="403"/>
      <c r="B2" s="403"/>
      <c r="C2" s="802" t="s">
        <v>94</v>
      </c>
      <c r="D2" s="803"/>
      <c r="E2" s="803"/>
      <c r="F2" s="803"/>
      <c r="G2" s="803"/>
      <c r="H2" s="803"/>
      <c r="I2" s="803"/>
      <c r="J2" s="803"/>
      <c r="K2" s="803"/>
      <c r="L2" s="803"/>
      <c r="M2" s="803"/>
      <c r="N2" s="803"/>
      <c r="O2" s="803"/>
      <c r="P2" s="803"/>
      <c r="Q2" s="803"/>
      <c r="R2" s="803"/>
      <c r="S2" s="803"/>
      <c r="T2" s="803"/>
      <c r="U2" s="803"/>
      <c r="V2" s="804"/>
      <c r="W2" s="275" t="s">
        <v>92</v>
      </c>
    </row>
    <row r="3" spans="1:24" ht="22.5" customHeight="1" thickBot="1">
      <c r="A3" s="403"/>
      <c r="B3" s="403"/>
      <c r="C3" s="802" t="s">
        <v>96</v>
      </c>
      <c r="D3" s="803"/>
      <c r="E3" s="803"/>
      <c r="F3" s="803"/>
      <c r="G3" s="803"/>
      <c r="H3" s="803"/>
      <c r="I3" s="803"/>
      <c r="J3" s="803"/>
      <c r="K3" s="803"/>
      <c r="L3" s="803"/>
      <c r="M3" s="803"/>
      <c r="N3" s="803"/>
      <c r="O3" s="803"/>
      <c r="P3" s="803"/>
      <c r="Q3" s="803"/>
      <c r="R3" s="803"/>
      <c r="S3" s="803"/>
      <c r="T3" s="803"/>
      <c r="U3" s="803"/>
      <c r="V3" s="804"/>
      <c r="W3" s="275" t="s">
        <v>104</v>
      </c>
    </row>
    <row r="4" spans="1:24" ht="26.25" customHeight="1" thickBot="1">
      <c r="A4" s="403"/>
      <c r="B4" s="403"/>
      <c r="C4" s="805" t="s">
        <v>0</v>
      </c>
      <c r="D4" s="806"/>
      <c r="E4" s="806"/>
      <c r="F4" s="806"/>
      <c r="G4" s="806"/>
      <c r="H4" s="806"/>
      <c r="I4" s="806"/>
      <c r="J4" s="806"/>
      <c r="K4" s="806"/>
      <c r="L4" s="806"/>
      <c r="M4" s="806"/>
      <c r="N4" s="806"/>
      <c r="O4" s="806"/>
      <c r="P4" s="806"/>
      <c r="Q4" s="806"/>
      <c r="R4" s="806"/>
      <c r="S4" s="806"/>
      <c r="T4" s="806"/>
      <c r="U4" s="806"/>
      <c r="V4" s="807"/>
      <c r="W4" s="276" t="s">
        <v>93</v>
      </c>
    </row>
    <row r="5" spans="1:24" ht="31.5" customHeight="1" thickBot="1">
      <c r="A5" s="490" t="s">
        <v>77</v>
      </c>
      <c r="B5" s="491"/>
      <c r="C5" s="492"/>
      <c r="D5" s="492"/>
      <c r="E5" s="492"/>
      <c r="F5" s="492"/>
      <c r="G5" s="492"/>
      <c r="H5" s="492"/>
      <c r="I5" s="492"/>
      <c r="J5" s="492"/>
      <c r="K5" s="123" t="s">
        <v>2</v>
      </c>
      <c r="L5" s="124">
        <v>11322</v>
      </c>
      <c r="M5" s="125">
        <v>11322</v>
      </c>
      <c r="N5" s="493" t="s">
        <v>258</v>
      </c>
      <c r="O5" s="494"/>
      <c r="P5" s="494"/>
      <c r="Q5" s="494"/>
      <c r="R5" s="495"/>
      <c r="S5" s="493" t="s">
        <v>259</v>
      </c>
      <c r="T5" s="494"/>
      <c r="U5" s="494"/>
      <c r="V5" s="494"/>
      <c r="W5" s="495"/>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496" t="s">
        <v>46</v>
      </c>
      <c r="T6" s="496" t="s">
        <v>47</v>
      </c>
      <c r="U6" s="496" t="s">
        <v>48</v>
      </c>
      <c r="V6" s="498" t="s">
        <v>49</v>
      </c>
      <c r="W6" s="498" t="s">
        <v>50</v>
      </c>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497"/>
      <c r="T7" s="497"/>
      <c r="U7" s="497"/>
      <c r="V7" s="499"/>
      <c r="W7" s="499"/>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c r="L8" s="535"/>
      <c r="M8" s="537" t="s">
        <v>226</v>
      </c>
      <c r="N8" s="272">
        <f>'PAM  AVANCE 2024 -1'!N8</f>
        <v>0</v>
      </c>
      <c r="O8" s="256">
        <f>N8/F$8</f>
        <v>0</v>
      </c>
      <c r="P8" s="538"/>
      <c r="Q8" s="541"/>
      <c r="R8" s="543"/>
      <c r="S8" s="272"/>
      <c r="T8" s="256">
        <f>S8/F8</f>
        <v>0</v>
      </c>
      <c r="U8" s="538"/>
      <c r="V8" s="541"/>
      <c r="W8" s="543"/>
      <c r="X8" s="1"/>
    </row>
    <row r="9" spans="1:24" ht="24.75" customHeight="1">
      <c r="A9" s="502"/>
      <c r="B9" s="504"/>
      <c r="C9" s="506"/>
      <c r="D9" s="154"/>
      <c r="E9" s="160" t="s">
        <v>113</v>
      </c>
      <c r="F9" s="195">
        <v>25</v>
      </c>
      <c r="G9" s="157"/>
      <c r="H9" s="509"/>
      <c r="I9" s="185">
        <v>0.1</v>
      </c>
      <c r="J9" s="511"/>
      <c r="K9" s="514"/>
      <c r="L9" s="536"/>
      <c r="M9" s="537"/>
      <c r="N9" s="272">
        <f>'PAM  AVANCE 2024 -1'!N9</f>
        <v>0</v>
      </c>
      <c r="O9" s="193">
        <f>N9/F$9</f>
        <v>0</v>
      </c>
      <c r="P9" s="539"/>
      <c r="Q9" s="542"/>
      <c r="R9" s="544"/>
      <c r="S9" s="272"/>
      <c r="T9" s="256">
        <f t="shared" ref="T9:T15" si="0">S9/F9</f>
        <v>0</v>
      </c>
      <c r="U9" s="539"/>
      <c r="V9" s="542"/>
      <c r="W9" s="544"/>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f>'PAM  AVANCE 2024 -1'!N10</f>
        <v>0</v>
      </c>
      <c r="O10" s="245">
        <f>N10/F$10</f>
        <v>0</v>
      </c>
      <c r="P10" s="539"/>
      <c r="Q10" s="542"/>
      <c r="R10" s="544"/>
      <c r="S10" s="272"/>
      <c r="T10" s="256">
        <f t="shared" si="0"/>
        <v>0</v>
      </c>
      <c r="U10" s="539"/>
      <c r="V10" s="542"/>
      <c r="W10" s="544"/>
      <c r="X10" s="1"/>
    </row>
    <row r="11" spans="1:24" ht="111.75" customHeight="1">
      <c r="A11" s="502"/>
      <c r="B11" s="504"/>
      <c r="C11" s="506"/>
      <c r="D11" s="526"/>
      <c r="E11" s="160" t="s">
        <v>113</v>
      </c>
      <c r="F11" s="195">
        <v>550</v>
      </c>
      <c r="G11" s="546"/>
      <c r="H11" s="547"/>
      <c r="I11" s="185">
        <v>0.2</v>
      </c>
      <c r="J11" s="511"/>
      <c r="K11" s="514"/>
      <c r="L11" s="536"/>
      <c r="M11" s="537"/>
      <c r="N11" s="272">
        <f>'PAM  AVANCE 2024 -1'!N11</f>
        <v>0</v>
      </c>
      <c r="O11" s="193">
        <f>N11/F$11</f>
        <v>0</v>
      </c>
      <c r="P11" s="539"/>
      <c r="Q11" s="542"/>
      <c r="R11" s="544"/>
      <c r="S11" s="272"/>
      <c r="T11" s="256">
        <f t="shared" si="0"/>
        <v>0</v>
      </c>
      <c r="U11" s="539"/>
      <c r="V11" s="542"/>
      <c r="W11" s="544"/>
      <c r="X11" s="1"/>
    </row>
    <row r="12" spans="1:24" ht="84.75" customHeight="1">
      <c r="A12" s="502"/>
      <c r="B12" s="504"/>
      <c r="C12" s="506"/>
      <c r="D12" s="553" t="s">
        <v>108</v>
      </c>
      <c r="E12" s="159" t="s">
        <v>112</v>
      </c>
      <c r="F12" s="196">
        <v>10</v>
      </c>
      <c r="G12" s="546" t="s">
        <v>109</v>
      </c>
      <c r="H12" s="555" t="s">
        <v>115</v>
      </c>
      <c r="I12" s="185">
        <v>0.1</v>
      </c>
      <c r="J12" s="511"/>
      <c r="K12" s="513"/>
      <c r="L12" s="535"/>
      <c r="M12" s="537"/>
      <c r="N12" s="272">
        <f>'PAM  AVANCE 2024 -1'!N12</f>
        <v>0</v>
      </c>
      <c r="O12" s="245">
        <f>N12/F$12</f>
        <v>0</v>
      </c>
      <c r="P12" s="539"/>
      <c r="Q12" s="542"/>
      <c r="R12" s="544"/>
      <c r="S12" s="272"/>
      <c r="T12" s="256">
        <f t="shared" si="0"/>
        <v>0</v>
      </c>
      <c r="U12" s="539"/>
      <c r="V12" s="542"/>
      <c r="W12" s="544"/>
    </row>
    <row r="13" spans="1:24" ht="38.25" customHeight="1">
      <c r="A13" s="502"/>
      <c r="B13" s="504"/>
      <c r="C13" s="506"/>
      <c r="D13" s="553"/>
      <c r="E13" s="160" t="s">
        <v>113</v>
      </c>
      <c r="F13" s="197">
        <v>5</v>
      </c>
      <c r="G13" s="546"/>
      <c r="H13" s="556"/>
      <c r="I13" s="186">
        <v>0.1</v>
      </c>
      <c r="J13" s="511"/>
      <c r="K13" s="514"/>
      <c r="L13" s="536"/>
      <c r="M13" s="537"/>
      <c r="N13" s="272">
        <f>'PAM  AVANCE 2024 -1'!N13</f>
        <v>0</v>
      </c>
      <c r="O13" s="193">
        <f>N13/F$13</f>
        <v>0</v>
      </c>
      <c r="P13" s="539"/>
      <c r="Q13" s="542"/>
      <c r="R13" s="544"/>
      <c r="S13" s="272"/>
      <c r="T13" s="256">
        <f t="shared" si="0"/>
        <v>0</v>
      </c>
      <c r="U13" s="539"/>
      <c r="V13" s="542"/>
      <c r="W13" s="544"/>
    </row>
    <row r="14" spans="1:24" ht="57.75" customHeight="1">
      <c r="A14" s="502"/>
      <c r="B14" s="504"/>
      <c r="C14" s="506"/>
      <c r="D14" s="553"/>
      <c r="E14" s="159" t="s">
        <v>112</v>
      </c>
      <c r="F14" s="197">
        <v>87</v>
      </c>
      <c r="G14" s="546"/>
      <c r="H14" s="557" t="s">
        <v>116</v>
      </c>
      <c r="I14" s="186">
        <v>0.1</v>
      </c>
      <c r="J14" s="511"/>
      <c r="K14" s="513"/>
      <c r="L14" s="535"/>
      <c r="M14" s="537"/>
      <c r="N14" s="272">
        <f>'PAM  AVANCE 2024 -1'!N14</f>
        <v>0</v>
      </c>
      <c r="O14" s="245">
        <f>N14/F$14</f>
        <v>0</v>
      </c>
      <c r="P14" s="539"/>
      <c r="Q14" s="542"/>
      <c r="R14" s="544"/>
      <c r="S14" s="272"/>
      <c r="T14" s="256">
        <f t="shared" si="0"/>
        <v>0</v>
      </c>
      <c r="U14" s="539"/>
      <c r="V14" s="542"/>
      <c r="W14" s="544"/>
    </row>
    <row r="15" spans="1:24" ht="35.25" customHeight="1">
      <c r="A15" s="502"/>
      <c r="B15" s="504"/>
      <c r="C15" s="507"/>
      <c r="D15" s="545"/>
      <c r="E15" s="164" t="s">
        <v>113</v>
      </c>
      <c r="F15" s="198">
        <v>20</v>
      </c>
      <c r="G15" s="554"/>
      <c r="H15" s="558"/>
      <c r="I15" s="186">
        <v>0.1</v>
      </c>
      <c r="J15" s="512"/>
      <c r="K15" s="514"/>
      <c r="L15" s="536"/>
      <c r="M15" s="537"/>
      <c r="N15" s="272">
        <f>'PAM  AVANCE 2024 -1'!N15</f>
        <v>0</v>
      </c>
      <c r="O15" s="193">
        <f>N15/F$15</f>
        <v>0</v>
      </c>
      <c r="P15" s="540"/>
      <c r="Q15" s="542"/>
      <c r="R15" s="544"/>
      <c r="S15" s="272"/>
      <c r="T15" s="256">
        <f t="shared" si="0"/>
        <v>0</v>
      </c>
      <c r="U15" s="540"/>
      <c r="V15" s="542"/>
      <c r="W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c r="S16" s="273"/>
      <c r="T16" s="184">
        <f>AVERAGE(T8:T15)</f>
        <v>0</v>
      </c>
      <c r="U16" s="177"/>
      <c r="V16" s="177"/>
      <c r="W16" s="178"/>
    </row>
    <row r="17" spans="1:23" ht="57.75" customHeight="1">
      <c r="A17" s="502"/>
      <c r="B17" s="504"/>
      <c r="C17" s="525" t="s">
        <v>234</v>
      </c>
      <c r="D17" s="549" t="s">
        <v>119</v>
      </c>
      <c r="E17" s="163" t="s">
        <v>112</v>
      </c>
      <c r="F17" s="199">
        <v>3</v>
      </c>
      <c r="G17" s="550" t="s">
        <v>121</v>
      </c>
      <c r="H17" s="158" t="s">
        <v>123</v>
      </c>
      <c r="I17" s="179">
        <v>0.25</v>
      </c>
      <c r="J17" s="551" t="s">
        <v>225</v>
      </c>
      <c r="K17" s="534"/>
      <c r="L17" s="552"/>
      <c r="M17" s="537"/>
      <c r="N17" s="272">
        <f>'PAM  AVANCE 2024 -1'!N17</f>
        <v>0</v>
      </c>
      <c r="O17" s="246">
        <f>N17/F17</f>
        <v>0</v>
      </c>
      <c r="P17" s="559"/>
      <c r="Q17" s="206"/>
      <c r="R17" s="209"/>
      <c r="S17" s="272"/>
      <c r="T17" s="246">
        <f>S17/F17</f>
        <v>0</v>
      </c>
      <c r="U17" s="559"/>
      <c r="V17" s="206"/>
      <c r="W17" s="209"/>
    </row>
    <row r="18" spans="1:23" ht="62.25" customHeight="1">
      <c r="A18" s="502"/>
      <c r="B18" s="504"/>
      <c r="C18" s="525"/>
      <c r="D18" s="549"/>
      <c r="E18" s="160" t="s">
        <v>113</v>
      </c>
      <c r="F18" s="191">
        <v>1</v>
      </c>
      <c r="G18" s="527"/>
      <c r="H18" s="155" t="s">
        <v>124</v>
      </c>
      <c r="I18" s="180">
        <v>0.25</v>
      </c>
      <c r="J18" s="551"/>
      <c r="K18" s="534"/>
      <c r="L18" s="552"/>
      <c r="M18" s="537"/>
      <c r="N18" s="272">
        <f>'PAM  AVANCE 2024 -1'!N18</f>
        <v>0</v>
      </c>
      <c r="O18" s="204">
        <f>N18/F18</f>
        <v>0</v>
      </c>
      <c r="P18" s="559"/>
      <c r="Q18" s="207"/>
      <c r="R18" s="210"/>
      <c r="S18" s="272"/>
      <c r="T18" s="246">
        <f>S18/F18</f>
        <v>0</v>
      </c>
      <c r="U18" s="559"/>
      <c r="V18" s="207"/>
      <c r="W18" s="210"/>
    </row>
    <row r="19" spans="1:23" ht="57.75" customHeight="1">
      <c r="A19" s="502"/>
      <c r="B19" s="504"/>
      <c r="C19" s="525"/>
      <c r="D19" s="560" t="s">
        <v>120</v>
      </c>
      <c r="E19" s="562" t="s">
        <v>112</v>
      </c>
      <c r="F19" s="564">
        <v>3</v>
      </c>
      <c r="G19" s="528" t="s">
        <v>122</v>
      </c>
      <c r="H19" s="155" t="s">
        <v>125</v>
      </c>
      <c r="I19" s="567">
        <v>0.25</v>
      </c>
      <c r="J19" s="551"/>
      <c r="K19" s="534"/>
      <c r="L19" s="552"/>
      <c r="M19" s="537"/>
      <c r="N19" s="569" cm="1">
        <f t="array" ref="N19">'PAM  AVANCE 2024 -1'!N19:N19</f>
        <v>0</v>
      </c>
      <c r="O19" s="571">
        <f>N19/F19</f>
        <v>0</v>
      </c>
      <c r="P19" s="559"/>
      <c r="Q19" s="207"/>
      <c r="R19" s="210"/>
      <c r="S19" s="569"/>
      <c r="T19" s="571">
        <f>S19/F19</f>
        <v>0</v>
      </c>
      <c r="U19" s="559"/>
      <c r="V19" s="207"/>
      <c r="W19" s="210"/>
    </row>
    <row r="20" spans="1:23" ht="57.75" customHeight="1">
      <c r="A20" s="502"/>
      <c r="B20" s="504"/>
      <c r="C20" s="525"/>
      <c r="D20" s="560"/>
      <c r="E20" s="563"/>
      <c r="F20" s="565"/>
      <c r="G20" s="528"/>
      <c r="H20" s="167" t="s">
        <v>126</v>
      </c>
      <c r="I20" s="568"/>
      <c r="J20" s="551"/>
      <c r="K20" s="534"/>
      <c r="L20" s="552"/>
      <c r="M20" s="537"/>
      <c r="N20" s="570"/>
      <c r="O20" s="572"/>
      <c r="P20" s="559"/>
      <c r="Q20" s="207"/>
      <c r="R20" s="210"/>
      <c r="S20" s="570"/>
      <c r="T20" s="572"/>
      <c r="U20" s="559"/>
      <c r="V20" s="207"/>
      <c r="W20" s="210"/>
    </row>
    <row r="21" spans="1:23" ht="62.25" customHeight="1">
      <c r="A21" s="502"/>
      <c r="B21" s="504"/>
      <c r="C21" s="525"/>
      <c r="D21" s="561"/>
      <c r="E21" s="164" t="s">
        <v>113</v>
      </c>
      <c r="F21" s="200">
        <v>1</v>
      </c>
      <c r="G21" s="566"/>
      <c r="H21" s="156" t="s">
        <v>127</v>
      </c>
      <c r="I21" s="180">
        <v>0.25</v>
      </c>
      <c r="J21" s="551"/>
      <c r="K21" s="534"/>
      <c r="L21" s="552"/>
      <c r="M21" s="537"/>
      <c r="N21" s="272">
        <f>'PAM  AVANCE 2024 -1'!N21</f>
        <v>0</v>
      </c>
      <c r="O21" s="204">
        <f>N21/F21</f>
        <v>0</v>
      </c>
      <c r="P21" s="559"/>
      <c r="Q21" s="207"/>
      <c r="R21" s="210"/>
      <c r="S21" s="272"/>
      <c r="T21" s="204">
        <f>S21/F21</f>
        <v>0</v>
      </c>
      <c r="U21" s="559"/>
      <c r="V21" s="207"/>
      <c r="W21" s="210"/>
    </row>
    <row r="22" spans="1:23" ht="42" customHeight="1">
      <c r="A22" s="502"/>
      <c r="B22" s="504"/>
      <c r="C22" s="522"/>
      <c r="D22" s="522"/>
      <c r="E22" s="522"/>
      <c r="F22" s="522"/>
      <c r="G22" s="522"/>
      <c r="H22" s="522"/>
      <c r="I22" s="184">
        <f>SUM(I17:I21)</f>
        <v>1</v>
      </c>
      <c r="J22" s="176"/>
      <c r="K22" s="523"/>
      <c r="L22" s="524"/>
      <c r="M22" s="537"/>
      <c r="N22" s="277"/>
      <c r="O22" s="205">
        <f>AVERAGE(O17:O21)</f>
        <v>0</v>
      </c>
      <c r="P22" s="177"/>
      <c r="Q22" s="177"/>
      <c r="R22" s="178"/>
      <c r="S22" s="277"/>
      <c r="T22" s="205">
        <f>AVERAGE(T17:T21)</f>
        <v>0</v>
      </c>
      <c r="U22" s="177"/>
      <c r="V22" s="177"/>
      <c r="W22" s="178"/>
    </row>
    <row r="23" spans="1:23" ht="57.75" customHeight="1">
      <c r="A23" s="502"/>
      <c r="B23" s="504"/>
      <c r="C23" s="525" t="s">
        <v>148</v>
      </c>
      <c r="D23" s="525" t="s">
        <v>150</v>
      </c>
      <c r="E23" s="163" t="s">
        <v>112</v>
      </c>
      <c r="F23" s="190">
        <v>16</v>
      </c>
      <c r="G23" s="527" t="s">
        <v>149</v>
      </c>
      <c r="H23" s="529" t="s">
        <v>155</v>
      </c>
      <c r="I23" s="241">
        <v>0.3</v>
      </c>
      <c r="J23" s="531" t="s">
        <v>162</v>
      </c>
      <c r="K23" s="534"/>
      <c r="L23" s="552"/>
      <c r="M23" s="537"/>
      <c r="N23" s="190">
        <f>'PAM  AVANCE 2024 -1'!N23</f>
        <v>0</v>
      </c>
      <c r="O23" s="248">
        <f>N23/F23</f>
        <v>0</v>
      </c>
      <c r="P23" s="207"/>
      <c r="Q23" s="207"/>
      <c r="R23" s="210"/>
      <c r="S23" s="190"/>
      <c r="T23" s="248">
        <f>S23/F23</f>
        <v>0</v>
      </c>
      <c r="U23" s="207"/>
      <c r="V23" s="207"/>
      <c r="W23" s="210"/>
    </row>
    <row r="24" spans="1:23" ht="57.75" customHeight="1">
      <c r="A24" s="502"/>
      <c r="B24" s="504"/>
      <c r="C24" s="525"/>
      <c r="D24" s="526"/>
      <c r="E24" s="161" t="s">
        <v>113</v>
      </c>
      <c r="F24" s="191">
        <v>5</v>
      </c>
      <c r="G24" s="528"/>
      <c r="H24" s="530"/>
      <c r="I24" s="241">
        <v>0.1</v>
      </c>
      <c r="J24" s="531"/>
      <c r="K24" s="534"/>
      <c r="L24" s="552"/>
      <c r="M24" s="537"/>
      <c r="N24" s="190">
        <f>'PAM  AVANCE 2024 -1'!N24</f>
        <v>0</v>
      </c>
      <c r="O24" s="202">
        <f>N24/F24</f>
        <v>0</v>
      </c>
      <c r="P24" s="207"/>
      <c r="Q24" s="207"/>
      <c r="R24" s="210"/>
      <c r="S24" s="192"/>
      <c r="T24" s="202">
        <f>S24/F24</f>
        <v>0</v>
      </c>
      <c r="U24" s="207"/>
      <c r="V24" s="207"/>
      <c r="W24" s="210"/>
    </row>
    <row r="25" spans="1:23" ht="95.25" customHeight="1">
      <c r="A25" s="502"/>
      <c r="B25" s="504"/>
      <c r="C25" s="525"/>
      <c r="D25" s="545" t="s">
        <v>152</v>
      </c>
      <c r="E25" s="159" t="s">
        <v>112</v>
      </c>
      <c r="F25" s="192">
        <v>16</v>
      </c>
      <c r="G25" s="566" t="s">
        <v>151</v>
      </c>
      <c r="H25" s="155" t="s">
        <v>158</v>
      </c>
      <c r="I25" s="247">
        <v>0.2</v>
      </c>
      <c r="J25" s="532"/>
      <c r="K25" s="534"/>
      <c r="L25" s="552"/>
      <c r="M25" s="537"/>
      <c r="N25" s="190">
        <f>'PAM  AVANCE 2024 -1'!N25</f>
        <v>0</v>
      </c>
      <c r="O25" s="249">
        <f>N25/F25</f>
        <v>0</v>
      </c>
      <c r="P25" s="207"/>
      <c r="Q25" s="207"/>
      <c r="R25" s="210"/>
      <c r="S25" s="192"/>
      <c r="T25" s="249">
        <f>S25/F25</f>
        <v>0</v>
      </c>
      <c r="U25" s="207"/>
      <c r="V25" s="207"/>
      <c r="W25" s="210"/>
    </row>
    <row r="26" spans="1:23" ht="57.75" customHeight="1">
      <c r="A26" s="502"/>
      <c r="B26" s="504"/>
      <c r="C26" s="525"/>
      <c r="D26" s="525"/>
      <c r="E26" s="583" t="s">
        <v>113</v>
      </c>
      <c r="F26" s="576">
        <v>5</v>
      </c>
      <c r="G26" s="550"/>
      <c r="H26" s="155" t="s">
        <v>159</v>
      </c>
      <c r="I26" s="567">
        <v>0.2</v>
      </c>
      <c r="J26" s="532"/>
      <c r="K26" s="534"/>
      <c r="L26" s="552"/>
      <c r="M26" s="537"/>
      <c r="N26" s="573" cm="1">
        <f t="array" ref="N26">'PAM  AVANCE 2024 -1'!N26:N26</f>
        <v>0</v>
      </c>
      <c r="O26" s="575">
        <f>N26/F26</f>
        <v>0</v>
      </c>
      <c r="P26" s="207"/>
      <c r="Q26" s="207"/>
      <c r="R26" s="210"/>
      <c r="S26" s="573"/>
      <c r="T26" s="575">
        <f>S26/F26</f>
        <v>0</v>
      </c>
      <c r="U26" s="207"/>
      <c r="V26" s="207"/>
      <c r="W26" s="210"/>
    </row>
    <row r="27" spans="1:23" ht="57.75" customHeight="1">
      <c r="A27" s="502"/>
      <c r="B27" s="504"/>
      <c r="C27" s="525"/>
      <c r="D27" s="526"/>
      <c r="E27" s="584"/>
      <c r="F27" s="585"/>
      <c r="G27" s="527"/>
      <c r="H27" s="155" t="s">
        <v>160</v>
      </c>
      <c r="I27" s="568"/>
      <c r="J27" s="532"/>
      <c r="K27" s="534"/>
      <c r="L27" s="552"/>
      <c r="M27" s="537"/>
      <c r="N27" s="574"/>
      <c r="O27" s="575"/>
      <c r="P27" s="207"/>
      <c r="Q27" s="207"/>
      <c r="R27" s="210"/>
      <c r="S27" s="580"/>
      <c r="T27" s="575"/>
      <c r="U27" s="207"/>
      <c r="V27" s="207"/>
      <c r="W27" s="210"/>
    </row>
    <row r="28" spans="1:23" ht="57.75" customHeight="1">
      <c r="A28" s="502"/>
      <c r="B28" s="504"/>
      <c r="C28" s="525"/>
      <c r="D28" s="553" t="s">
        <v>153</v>
      </c>
      <c r="E28" s="159" t="s">
        <v>112</v>
      </c>
      <c r="F28" s="576">
        <v>1</v>
      </c>
      <c r="G28" s="528" t="s">
        <v>154</v>
      </c>
      <c r="H28" s="155" t="s">
        <v>156</v>
      </c>
      <c r="I28" s="567">
        <v>0.2</v>
      </c>
      <c r="J28" s="533"/>
      <c r="K28" s="153"/>
      <c r="L28" s="578"/>
      <c r="M28" s="537"/>
      <c r="N28" s="573" cm="1">
        <f t="array" ref="N28">'PAM  AVANCE 2024 -1'!N28:N28</f>
        <v>0</v>
      </c>
      <c r="O28" s="581">
        <f>N28/F28</f>
        <v>0</v>
      </c>
      <c r="P28" s="207"/>
      <c r="Q28" s="207"/>
      <c r="R28" s="210"/>
      <c r="S28" s="677"/>
      <c r="T28" s="581">
        <f>S28/F28</f>
        <v>0</v>
      </c>
      <c r="U28" s="207"/>
      <c r="V28" s="207"/>
      <c r="W28" s="210"/>
    </row>
    <row r="29" spans="1:23" ht="57.75" customHeight="1">
      <c r="A29" s="502"/>
      <c r="B29" s="504"/>
      <c r="C29" s="525"/>
      <c r="D29" s="545"/>
      <c r="E29" s="162" t="s">
        <v>113</v>
      </c>
      <c r="F29" s="577"/>
      <c r="G29" s="566"/>
      <c r="H29" s="156" t="s">
        <v>157</v>
      </c>
      <c r="I29" s="568"/>
      <c r="J29" s="533"/>
      <c r="K29" s="153"/>
      <c r="L29" s="579"/>
      <c r="M29" s="537"/>
      <c r="N29" s="580"/>
      <c r="O29" s="582"/>
      <c r="P29" s="208"/>
      <c r="Q29" s="208"/>
      <c r="R29" s="211"/>
      <c r="S29" s="677"/>
      <c r="T29" s="582"/>
      <c r="U29" s="208"/>
      <c r="V29" s="208"/>
      <c r="W29" s="211"/>
    </row>
    <row r="30" spans="1:23" ht="57.75" customHeight="1">
      <c r="A30" s="502"/>
      <c r="B30" s="504"/>
      <c r="C30" s="586"/>
      <c r="D30" s="587"/>
      <c r="E30" s="587"/>
      <c r="F30" s="587"/>
      <c r="G30" s="587"/>
      <c r="H30" s="588"/>
      <c r="I30" s="184">
        <f>SUM(I23:I29)</f>
        <v>1</v>
      </c>
      <c r="J30" s="589"/>
      <c r="K30" s="589"/>
      <c r="L30" s="589"/>
      <c r="M30" s="589"/>
      <c r="N30" s="589"/>
      <c r="O30" s="184">
        <f>AVERAGE(O23:O29)</f>
        <v>0</v>
      </c>
      <c r="P30" s="212"/>
      <c r="Q30" s="177"/>
      <c r="R30" s="214"/>
      <c r="S30" s="278"/>
      <c r="T30" s="184">
        <f>AVERAGE(T23:T29)</f>
        <v>0</v>
      </c>
      <c r="U30" s="212"/>
      <c r="V30" s="177"/>
      <c r="W30" s="214"/>
    </row>
    <row r="31" spans="1:23" ht="44.25" customHeight="1">
      <c r="A31" s="502"/>
      <c r="B31" s="505"/>
      <c r="C31" s="590"/>
      <c r="D31" s="591"/>
      <c r="E31" s="591"/>
      <c r="F31" s="591"/>
      <c r="G31" s="591"/>
      <c r="H31" s="591"/>
      <c r="I31" s="592"/>
      <c r="J31" s="593" t="s">
        <v>22</v>
      </c>
      <c r="K31" s="594"/>
      <c r="L31" s="595"/>
      <c r="M31" s="215">
        <v>0.15</v>
      </c>
      <c r="N31" s="189"/>
      <c r="O31" s="215">
        <f>(AVERAGE(O8:O29))*M31</f>
        <v>0</v>
      </c>
      <c r="P31" s="596"/>
      <c r="Q31" s="597"/>
      <c r="R31" s="597"/>
      <c r="S31" s="287"/>
      <c r="T31" s="286">
        <f>(AVERAGE(T8:T29))*R31</f>
        <v>0</v>
      </c>
      <c r="U31" s="596"/>
      <c r="V31" s="597"/>
      <c r="W31" s="598"/>
    </row>
    <row r="32" spans="1:23"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m="1">
        <f t="array" ref="N32">'PAM  AVANCE 2024 -1'!N32:N32</f>
        <v>0</v>
      </c>
      <c r="O32" s="633">
        <f>N32/F32</f>
        <v>0</v>
      </c>
      <c r="P32" s="634"/>
      <c r="Q32" s="604"/>
      <c r="R32" s="606"/>
      <c r="S32" s="864"/>
      <c r="T32" s="633">
        <f>S32/F32</f>
        <v>0</v>
      </c>
      <c r="U32" s="634"/>
      <c r="V32" s="604"/>
      <c r="W32" s="606"/>
    </row>
    <row r="33" spans="1:23" ht="96.75" customHeight="1">
      <c r="A33" s="502"/>
      <c r="B33" s="504"/>
      <c r="C33" s="525"/>
      <c r="D33" s="600"/>
      <c r="E33" s="584"/>
      <c r="F33" s="603"/>
      <c r="G33" s="506"/>
      <c r="H33" s="169" t="s">
        <v>186</v>
      </c>
      <c r="I33" s="614"/>
      <c r="J33" s="609"/>
      <c r="K33" s="616"/>
      <c r="L33" s="620"/>
      <c r="M33" s="622"/>
      <c r="N33" s="603"/>
      <c r="O33" s="633"/>
      <c r="P33" s="635"/>
      <c r="Q33" s="605"/>
      <c r="R33" s="607"/>
      <c r="S33" s="865"/>
      <c r="T33" s="633"/>
      <c r="U33" s="635"/>
      <c r="V33" s="605"/>
      <c r="W33" s="607"/>
    </row>
    <row r="34" spans="1:23" ht="103.5" customHeight="1">
      <c r="A34" s="502"/>
      <c r="B34" s="504"/>
      <c r="C34" s="525"/>
      <c r="D34" s="601"/>
      <c r="E34" s="160" t="s">
        <v>113</v>
      </c>
      <c r="F34" s="160">
        <v>2</v>
      </c>
      <c r="G34" s="506"/>
      <c r="H34" s="169" t="s">
        <v>187</v>
      </c>
      <c r="I34" s="216">
        <v>0.05</v>
      </c>
      <c r="J34" s="609"/>
      <c r="K34" s="617"/>
      <c r="L34" s="621"/>
      <c r="M34" s="603"/>
      <c r="N34" s="160">
        <f>'PAM  AVANCE 2024 -1'!N34</f>
        <v>0</v>
      </c>
      <c r="O34" s="219">
        <f>N34/F34</f>
        <v>0</v>
      </c>
      <c r="P34" s="374"/>
      <c r="Q34" s="381"/>
      <c r="R34" s="840"/>
      <c r="S34" s="266"/>
      <c r="T34" s="219">
        <f>S34/F34</f>
        <v>0</v>
      </c>
      <c r="U34" s="374"/>
      <c r="V34" s="381"/>
      <c r="W34" s="607"/>
    </row>
    <row r="35" spans="1:23" ht="150" customHeight="1">
      <c r="A35" s="502"/>
      <c r="B35" s="504"/>
      <c r="C35" s="525"/>
      <c r="D35" s="599" t="s">
        <v>132</v>
      </c>
      <c r="E35" s="159" t="s">
        <v>129</v>
      </c>
      <c r="F35" s="165">
        <v>10</v>
      </c>
      <c r="G35" s="553" t="s">
        <v>131</v>
      </c>
      <c r="H35" s="168" t="s">
        <v>215</v>
      </c>
      <c r="I35" s="216">
        <v>0.1</v>
      </c>
      <c r="J35" s="609" t="s">
        <v>164</v>
      </c>
      <c r="K35" s="617"/>
      <c r="L35" s="408"/>
      <c r="M35" s="610"/>
      <c r="N35" s="160">
        <f>'PAM  AVANCE 2024 -1'!N35</f>
        <v>0</v>
      </c>
      <c r="O35" s="248">
        <f>N35/F35</f>
        <v>0</v>
      </c>
      <c r="P35" s="636"/>
      <c r="Q35" s="408"/>
      <c r="R35" s="840"/>
      <c r="S35" s="266"/>
      <c r="T35" s="248">
        <f>S35/F35</f>
        <v>0</v>
      </c>
      <c r="U35" s="636"/>
      <c r="V35" s="408"/>
      <c r="W35" s="607"/>
    </row>
    <row r="36" spans="1:23" ht="166.5" customHeight="1">
      <c r="A36" s="502"/>
      <c r="B36" s="504"/>
      <c r="C36" s="525"/>
      <c r="D36" s="601"/>
      <c r="E36" s="160" t="s">
        <v>113</v>
      </c>
      <c r="F36" s="165">
        <v>4</v>
      </c>
      <c r="G36" s="553"/>
      <c r="H36" s="170" t="s">
        <v>216</v>
      </c>
      <c r="I36" s="216">
        <v>0.1</v>
      </c>
      <c r="J36" s="609"/>
      <c r="K36" s="617"/>
      <c r="L36" s="408"/>
      <c r="M36" s="611"/>
      <c r="N36" s="160">
        <f>'PAM  AVANCE 2024 -1'!N36</f>
        <v>0</v>
      </c>
      <c r="O36" s="202">
        <f>N36/F36</f>
        <v>0</v>
      </c>
      <c r="P36" s="636"/>
      <c r="Q36" s="408"/>
      <c r="R36" s="607"/>
      <c r="T36" s="219">
        <f>S36/F36</f>
        <v>0</v>
      </c>
      <c r="U36" s="636"/>
      <c r="V36" s="408"/>
      <c r="W36" s="607"/>
    </row>
    <row r="37" spans="1:23" ht="79.5" customHeight="1">
      <c r="A37" s="502"/>
      <c r="B37" s="504"/>
      <c r="C37" s="525"/>
      <c r="D37" s="506" t="s">
        <v>133</v>
      </c>
      <c r="E37" s="562" t="s">
        <v>129</v>
      </c>
      <c r="F37" s="623">
        <v>20</v>
      </c>
      <c r="G37" s="553" t="s">
        <v>134</v>
      </c>
      <c r="H37" s="166" t="s">
        <v>189</v>
      </c>
      <c r="I37" s="626">
        <v>0.2</v>
      </c>
      <c r="J37" s="151"/>
      <c r="K37" s="618"/>
      <c r="L37" s="408"/>
      <c r="M37" s="611"/>
      <c r="N37" s="623" cm="1">
        <f t="array" ref="N37">'PAM  AVANCE 2024 -1'!N37:N37</f>
        <v>0</v>
      </c>
      <c r="O37" s="630">
        <f>N37/F37</f>
        <v>0</v>
      </c>
      <c r="P37" s="636"/>
      <c r="Q37" s="408"/>
      <c r="R37" s="840"/>
      <c r="S37" s="779"/>
      <c r="T37" s="630">
        <f t="shared" ref="T37" si="1">S37/F37</f>
        <v>0</v>
      </c>
      <c r="U37" s="636"/>
      <c r="V37" s="408"/>
      <c r="W37" s="607"/>
    </row>
    <row r="38" spans="1:23" ht="66" customHeight="1">
      <c r="A38" s="502"/>
      <c r="B38" s="504"/>
      <c r="C38" s="525"/>
      <c r="D38" s="506"/>
      <c r="E38" s="612"/>
      <c r="F38" s="624"/>
      <c r="G38" s="553"/>
      <c r="H38" s="166" t="s">
        <v>190</v>
      </c>
      <c r="I38" s="627"/>
      <c r="J38" s="151"/>
      <c r="K38" s="618"/>
      <c r="L38" s="408"/>
      <c r="M38" s="611"/>
      <c r="N38" s="624"/>
      <c r="O38" s="631"/>
      <c r="P38" s="636"/>
      <c r="Q38" s="408"/>
      <c r="R38" s="840"/>
      <c r="S38" s="780"/>
      <c r="T38" s="631"/>
      <c r="U38" s="636"/>
      <c r="V38" s="408"/>
      <c r="W38" s="607"/>
    </row>
    <row r="39" spans="1:23" ht="51" customHeight="1">
      <c r="A39" s="502"/>
      <c r="B39" s="504"/>
      <c r="C39" s="525"/>
      <c r="D39" s="506"/>
      <c r="E39" s="612"/>
      <c r="F39" s="624"/>
      <c r="G39" s="553"/>
      <c r="H39" s="166" t="s">
        <v>191</v>
      </c>
      <c r="I39" s="627"/>
      <c r="J39" s="533" t="s">
        <v>164</v>
      </c>
      <c r="K39" s="618"/>
      <c r="L39" s="408"/>
      <c r="M39" s="611"/>
      <c r="N39" s="624"/>
      <c r="O39" s="631"/>
      <c r="P39" s="636"/>
      <c r="Q39" s="408"/>
      <c r="R39" s="840"/>
      <c r="S39" s="780"/>
      <c r="T39" s="631"/>
      <c r="U39" s="636"/>
      <c r="V39" s="408"/>
      <c r="W39" s="607"/>
    </row>
    <row r="40" spans="1:23" ht="49.5" customHeight="1">
      <c r="A40" s="502"/>
      <c r="B40" s="504"/>
      <c r="C40" s="525"/>
      <c r="D40" s="506"/>
      <c r="E40" s="563"/>
      <c r="F40" s="625"/>
      <c r="G40" s="553"/>
      <c r="H40" s="166" t="s">
        <v>192</v>
      </c>
      <c r="I40" s="628"/>
      <c r="J40" s="533"/>
      <c r="K40" s="618"/>
      <c r="L40" s="408"/>
      <c r="M40" s="611"/>
      <c r="N40" s="625"/>
      <c r="O40" s="632"/>
      <c r="P40" s="636"/>
      <c r="Q40" s="408"/>
      <c r="R40" s="840"/>
      <c r="S40" s="781"/>
      <c r="T40" s="632"/>
      <c r="U40" s="636"/>
      <c r="V40" s="408"/>
      <c r="W40" s="607"/>
    </row>
    <row r="41" spans="1:23" ht="54" customHeight="1">
      <c r="A41" s="502"/>
      <c r="B41" s="504"/>
      <c r="C41" s="525"/>
      <c r="D41" s="506"/>
      <c r="E41" s="562" t="s">
        <v>113</v>
      </c>
      <c r="F41" s="623">
        <v>6</v>
      </c>
      <c r="G41" s="553"/>
      <c r="H41" s="166" t="s">
        <v>193</v>
      </c>
      <c r="I41" s="626">
        <v>0.1</v>
      </c>
      <c r="J41" s="533"/>
      <c r="K41" s="618"/>
      <c r="L41" s="408"/>
      <c r="M41" s="611"/>
      <c r="N41" s="623" cm="1">
        <f t="array" ref="N41">'PAM  AVANCE 2024 -1'!N41:N41</f>
        <v>0</v>
      </c>
      <c r="O41" s="637">
        <f>N41/F41</f>
        <v>0</v>
      </c>
      <c r="P41" s="621"/>
      <c r="Q41" s="408"/>
      <c r="R41" s="840"/>
      <c r="S41" s="900"/>
      <c r="T41" s="637">
        <f>S41/F41</f>
        <v>0</v>
      </c>
      <c r="U41" s="621"/>
      <c r="V41" s="408"/>
      <c r="W41" s="607"/>
    </row>
    <row r="42" spans="1:23" ht="60" customHeight="1">
      <c r="A42" s="502"/>
      <c r="B42" s="504"/>
      <c r="C42" s="525"/>
      <c r="D42" s="506"/>
      <c r="E42" s="612"/>
      <c r="F42" s="624"/>
      <c r="G42" s="553"/>
      <c r="H42" s="166" t="s">
        <v>194</v>
      </c>
      <c r="I42" s="627"/>
      <c r="J42" s="533"/>
      <c r="K42" s="618"/>
      <c r="L42" s="408"/>
      <c r="M42" s="611"/>
      <c r="N42" s="624"/>
      <c r="O42" s="638"/>
      <c r="P42" s="621"/>
      <c r="Q42" s="408"/>
      <c r="R42" s="840"/>
      <c r="S42" s="900"/>
      <c r="T42" s="638"/>
      <c r="U42" s="621"/>
      <c r="V42" s="408"/>
      <c r="W42" s="607"/>
    </row>
    <row r="43" spans="1:23" ht="57" customHeight="1">
      <c r="A43" s="502"/>
      <c r="B43" s="504"/>
      <c r="C43" s="525"/>
      <c r="D43" s="506"/>
      <c r="E43" s="612"/>
      <c r="F43" s="624"/>
      <c r="G43" s="553"/>
      <c r="H43" s="166" t="s">
        <v>195</v>
      </c>
      <c r="I43" s="627"/>
      <c r="J43" s="533"/>
      <c r="K43" s="618"/>
      <c r="L43" s="408"/>
      <c r="M43" s="611"/>
      <c r="N43" s="624"/>
      <c r="O43" s="638"/>
      <c r="P43" s="621"/>
      <c r="Q43" s="408"/>
      <c r="R43" s="840"/>
      <c r="S43" s="900"/>
      <c r="T43" s="638"/>
      <c r="U43" s="621"/>
      <c r="V43" s="408"/>
      <c r="W43" s="607"/>
    </row>
    <row r="44" spans="1:23" ht="81" customHeight="1">
      <c r="A44" s="502"/>
      <c r="B44" s="504"/>
      <c r="C44" s="525"/>
      <c r="D44" s="506"/>
      <c r="E44" s="563"/>
      <c r="F44" s="625"/>
      <c r="G44" s="553"/>
      <c r="H44" s="166" t="s">
        <v>196</v>
      </c>
      <c r="I44" s="628"/>
      <c r="J44" s="533"/>
      <c r="K44" s="618"/>
      <c r="L44" s="408"/>
      <c r="M44" s="629"/>
      <c r="N44" s="625"/>
      <c r="O44" s="638"/>
      <c r="P44" s="621"/>
      <c r="Q44" s="408"/>
      <c r="R44" s="841"/>
      <c r="S44" s="900"/>
      <c r="T44" s="638"/>
      <c r="U44" s="621"/>
      <c r="V44" s="408"/>
      <c r="W44" s="608"/>
    </row>
    <row r="45" spans="1:23" ht="43.5" customHeight="1">
      <c r="A45" s="502"/>
      <c r="B45" s="504"/>
      <c r="C45" s="525"/>
      <c r="D45" s="639" t="s">
        <v>239</v>
      </c>
      <c r="E45" s="641" t="s">
        <v>129</v>
      </c>
      <c r="F45" s="643">
        <v>20</v>
      </c>
      <c r="G45" s="646" t="s">
        <v>135</v>
      </c>
      <c r="H45" s="648" t="s">
        <v>240</v>
      </c>
      <c r="I45" s="626">
        <v>0.2</v>
      </c>
      <c r="J45" s="666" t="s">
        <v>237</v>
      </c>
      <c r="K45" s="668"/>
      <c r="L45" s="669"/>
      <c r="M45" s="672" t="s">
        <v>228</v>
      </c>
      <c r="N45" s="675" cm="1">
        <f t="array" ref="N45">'PAM  AVANCE 2024 -1'!N45:N45</f>
        <v>0</v>
      </c>
      <c r="O45" s="633">
        <f>N45/F45</f>
        <v>0</v>
      </c>
      <c r="P45" s="654"/>
      <c r="Q45" s="656"/>
      <c r="R45" s="659"/>
      <c r="T45" s="633">
        <f>S45/F45</f>
        <v>0</v>
      </c>
      <c r="U45" s="654"/>
      <c r="V45" s="656"/>
      <c r="W45" s="659"/>
    </row>
    <row r="46" spans="1:23" ht="94.5" customHeight="1">
      <c r="A46" s="502"/>
      <c r="B46" s="504"/>
      <c r="C46" s="525"/>
      <c r="D46" s="639"/>
      <c r="E46" s="533"/>
      <c r="F46" s="644"/>
      <c r="G46" s="646"/>
      <c r="H46" s="649"/>
      <c r="I46" s="627"/>
      <c r="J46" s="532"/>
      <c r="K46" s="668"/>
      <c r="L46" s="670"/>
      <c r="M46" s="673"/>
      <c r="N46" s="577"/>
      <c r="O46" s="633"/>
      <c r="P46" s="655"/>
      <c r="Q46" s="657"/>
      <c r="R46" s="660"/>
      <c r="T46" s="633"/>
      <c r="U46" s="655"/>
      <c r="V46" s="657"/>
      <c r="W46" s="660"/>
    </row>
    <row r="47" spans="1:23" ht="67.5" customHeight="1">
      <c r="A47" s="502"/>
      <c r="B47" s="504"/>
      <c r="C47" s="525"/>
      <c r="D47" s="639"/>
      <c r="E47" s="533"/>
      <c r="F47" s="644"/>
      <c r="G47" s="646"/>
      <c r="H47" s="648" t="s">
        <v>241</v>
      </c>
      <c r="I47" s="627"/>
      <c r="J47" s="532"/>
      <c r="K47" s="668"/>
      <c r="L47" s="670"/>
      <c r="M47" s="673"/>
      <c r="N47" s="577"/>
      <c r="O47" s="633"/>
      <c r="P47" s="655"/>
      <c r="Q47" s="657"/>
      <c r="R47" s="660"/>
      <c r="T47" s="633"/>
      <c r="U47" s="655"/>
      <c r="V47" s="657"/>
      <c r="W47" s="660"/>
    </row>
    <row r="48" spans="1:23" ht="69.75" customHeight="1">
      <c r="A48" s="502"/>
      <c r="B48" s="504"/>
      <c r="C48" s="525"/>
      <c r="D48" s="639"/>
      <c r="E48" s="642"/>
      <c r="F48" s="645"/>
      <c r="G48" s="646"/>
      <c r="H48" s="649"/>
      <c r="I48" s="628"/>
      <c r="J48" s="532"/>
      <c r="K48" s="668"/>
      <c r="L48" s="670"/>
      <c r="M48" s="673"/>
      <c r="N48" s="676"/>
      <c r="O48" s="633"/>
      <c r="P48" s="655"/>
      <c r="Q48" s="657"/>
      <c r="R48" s="660"/>
      <c r="T48" s="633"/>
      <c r="U48" s="655"/>
      <c r="V48" s="657"/>
      <c r="W48" s="660"/>
    </row>
    <row r="49" spans="1:23" ht="78.75" customHeight="1">
      <c r="A49" s="502"/>
      <c r="B49" s="504"/>
      <c r="C49" s="525"/>
      <c r="D49" s="639"/>
      <c r="E49" s="641" t="s">
        <v>113</v>
      </c>
      <c r="F49" s="643">
        <v>5</v>
      </c>
      <c r="G49" s="646"/>
      <c r="H49" s="648" t="s">
        <v>242</v>
      </c>
      <c r="I49" s="626">
        <v>0.1</v>
      </c>
      <c r="J49" s="533"/>
      <c r="K49" s="664"/>
      <c r="L49" s="671"/>
      <c r="M49" s="673"/>
      <c r="N49" s="677" cm="1">
        <f t="array" ref="N49">'PAM  AVANCE 2024 -1'!N49:N49</f>
        <v>0</v>
      </c>
      <c r="O49" s="637">
        <f>N49/F49</f>
        <v>0</v>
      </c>
      <c r="P49" s="605"/>
      <c r="Q49" s="657"/>
      <c r="R49" s="660"/>
      <c r="T49" s="637">
        <f>S49/F49</f>
        <v>0</v>
      </c>
      <c r="U49" s="605"/>
      <c r="V49" s="657"/>
      <c r="W49" s="660"/>
    </row>
    <row r="50" spans="1:23" ht="73.5" customHeight="1">
      <c r="A50" s="502"/>
      <c r="B50" s="504"/>
      <c r="C50" s="525"/>
      <c r="D50" s="639"/>
      <c r="E50" s="533"/>
      <c r="F50" s="644"/>
      <c r="G50" s="646"/>
      <c r="H50" s="663"/>
      <c r="I50" s="627"/>
      <c r="J50" s="533"/>
      <c r="K50" s="433"/>
      <c r="L50" s="671"/>
      <c r="M50" s="673"/>
      <c r="N50" s="677"/>
      <c r="O50" s="638"/>
      <c r="P50" s="605"/>
      <c r="Q50" s="657"/>
      <c r="R50" s="660"/>
      <c r="T50" s="638"/>
      <c r="U50" s="605"/>
      <c r="V50" s="657"/>
      <c r="W50" s="660"/>
    </row>
    <row r="51" spans="1:23" ht="23.25" customHeight="1">
      <c r="A51" s="502"/>
      <c r="B51" s="504"/>
      <c r="C51" s="525"/>
      <c r="D51" s="639"/>
      <c r="E51" s="533"/>
      <c r="F51" s="644"/>
      <c r="G51" s="646"/>
      <c r="H51" s="663"/>
      <c r="I51" s="627"/>
      <c r="J51" s="533"/>
      <c r="K51" s="433"/>
      <c r="L51" s="671"/>
      <c r="M51" s="673"/>
      <c r="N51" s="677"/>
      <c r="O51" s="638"/>
      <c r="P51" s="605"/>
      <c r="Q51" s="657"/>
      <c r="R51" s="660"/>
      <c r="T51" s="638"/>
      <c r="U51" s="605"/>
      <c r="V51" s="657"/>
      <c r="W51" s="660"/>
    </row>
    <row r="52" spans="1:23" ht="15" customHeight="1">
      <c r="A52" s="502"/>
      <c r="B52" s="504"/>
      <c r="C52" s="526"/>
      <c r="D52" s="640"/>
      <c r="E52" s="662"/>
      <c r="F52" s="645"/>
      <c r="G52" s="647"/>
      <c r="H52" s="649"/>
      <c r="I52" s="628"/>
      <c r="J52" s="667"/>
      <c r="K52" s="665"/>
      <c r="L52" s="379"/>
      <c r="M52" s="674"/>
      <c r="N52" s="677"/>
      <c r="O52" s="650"/>
      <c r="P52" s="379"/>
      <c r="Q52" s="658"/>
      <c r="R52" s="661"/>
      <c r="T52" s="650"/>
      <c r="U52" s="379"/>
      <c r="V52" s="658"/>
      <c r="W52" s="661"/>
    </row>
    <row r="53" spans="1:23"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c r="S53" s="278"/>
      <c r="T53" s="184">
        <f>AVERAGE(T32:T52)</f>
        <v>0</v>
      </c>
      <c r="U53" s="212"/>
      <c r="V53" s="177"/>
      <c r="W53" s="214"/>
    </row>
    <row r="54" spans="1:23" ht="54.75" customHeight="1">
      <c r="A54" s="502"/>
      <c r="B54" s="505"/>
      <c r="C54" s="590"/>
      <c r="D54" s="591"/>
      <c r="E54" s="591"/>
      <c r="F54" s="591"/>
      <c r="G54" s="591"/>
      <c r="H54" s="591"/>
      <c r="I54" s="592"/>
      <c r="J54" s="651" t="s">
        <v>277</v>
      </c>
      <c r="K54" s="652"/>
      <c r="L54" s="653"/>
      <c r="M54" s="215">
        <v>0.03</v>
      </c>
      <c r="N54" s="189"/>
      <c r="O54" s="221">
        <f>((AVERAGE(O32:O52)*M54))</f>
        <v>0</v>
      </c>
      <c r="P54" s="596"/>
      <c r="Q54" s="597"/>
      <c r="R54" s="597"/>
      <c r="S54" s="287"/>
      <c r="T54" s="226">
        <f>((AVERAGE(T32:T52)*R54))</f>
        <v>0</v>
      </c>
      <c r="U54" s="596"/>
      <c r="V54" s="597"/>
      <c r="W54" s="598"/>
    </row>
    <row r="55" spans="1:23"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f>'PAM  AVANCE 2024 -1'!N55</f>
        <v>0</v>
      </c>
      <c r="O55" s="248">
        <f>IF(ISERROR(N55/F55),"",N55/F55)</f>
        <v>0</v>
      </c>
      <c r="P55" s="228"/>
      <c r="Q55" s="220"/>
      <c r="R55" s="288"/>
      <c r="S55" s="266"/>
      <c r="T55" s="248">
        <f>S55/F55</f>
        <v>0</v>
      </c>
      <c r="U55" s="228"/>
      <c r="V55" s="220"/>
      <c r="W55" s="69"/>
    </row>
    <row r="56" spans="1:23" ht="136.5" customHeight="1">
      <c r="A56" s="502"/>
      <c r="B56" s="504"/>
      <c r="C56" s="529"/>
      <c r="D56" s="529"/>
      <c r="E56" s="164" t="s">
        <v>113</v>
      </c>
      <c r="F56" s="222">
        <v>2</v>
      </c>
      <c r="G56" s="506"/>
      <c r="H56" s="183" t="s">
        <v>221</v>
      </c>
      <c r="I56" s="223">
        <v>0.6</v>
      </c>
      <c r="J56" s="551"/>
      <c r="K56" s="668"/>
      <c r="L56" s="684"/>
      <c r="M56" s="688"/>
      <c r="N56" s="203">
        <f>'PAM  AVANCE 2024 -1'!N56</f>
        <v>0</v>
      </c>
      <c r="O56" s="202">
        <f>N56/F56</f>
        <v>0</v>
      </c>
      <c r="P56" s="153"/>
      <c r="Q56" s="229"/>
      <c r="R56" s="289"/>
      <c r="S56" s="266"/>
      <c r="T56" s="202">
        <f>S56/F56</f>
        <v>0</v>
      </c>
      <c r="U56" s="153"/>
      <c r="V56" s="229"/>
      <c r="W56" s="70"/>
    </row>
    <row r="57" spans="1:23" ht="26.25" customHeight="1">
      <c r="A57" s="502"/>
      <c r="B57" s="504"/>
      <c r="C57" s="529"/>
      <c r="D57" s="545" t="s">
        <v>142</v>
      </c>
      <c r="E57" s="602" t="s">
        <v>129</v>
      </c>
      <c r="F57" s="675">
        <v>1</v>
      </c>
      <c r="G57" s="553" t="s">
        <v>138</v>
      </c>
      <c r="H57" s="554" t="s">
        <v>198</v>
      </c>
      <c r="I57" s="691">
        <v>0.2</v>
      </c>
      <c r="J57" s="551"/>
      <c r="K57" s="217"/>
      <c r="L57" s="685"/>
      <c r="M57" s="688"/>
      <c r="N57" s="675">
        <f>'PAM  AVANCE 2024 -1'!N57</f>
        <v>0</v>
      </c>
      <c r="O57" s="630">
        <f>N57/F57</f>
        <v>0</v>
      </c>
      <c r="P57" s="153"/>
      <c r="Q57" s="229"/>
      <c r="R57" s="150"/>
      <c r="T57" s="630">
        <f>S57/F57</f>
        <v>0</v>
      </c>
      <c r="U57" s="153"/>
      <c r="V57" s="229"/>
      <c r="W57" s="150"/>
    </row>
    <row r="58" spans="1:23" ht="15.75" customHeight="1">
      <c r="A58" s="502"/>
      <c r="B58" s="504"/>
      <c r="C58" s="529"/>
      <c r="D58" s="525"/>
      <c r="E58" s="622"/>
      <c r="F58" s="577"/>
      <c r="G58" s="553"/>
      <c r="H58" s="690"/>
      <c r="I58" s="692"/>
      <c r="J58" s="551"/>
      <c r="K58" s="217"/>
      <c r="L58" s="685"/>
      <c r="M58" s="688"/>
      <c r="N58" s="577"/>
      <c r="O58" s="631"/>
      <c r="P58" s="153"/>
      <c r="Q58" s="229"/>
      <c r="R58" s="150"/>
      <c r="T58" s="631"/>
      <c r="U58" s="153"/>
      <c r="V58" s="229"/>
      <c r="W58" s="150"/>
    </row>
    <row r="59" spans="1:23" ht="15.75" customHeight="1">
      <c r="A59" s="502"/>
      <c r="B59" s="504"/>
      <c r="C59" s="529"/>
      <c r="D59" s="525"/>
      <c r="E59" s="622"/>
      <c r="F59" s="577"/>
      <c r="G59" s="553"/>
      <c r="H59" s="678"/>
      <c r="I59" s="692"/>
      <c r="J59" s="551"/>
      <c r="K59" s="217"/>
      <c r="L59" s="685"/>
      <c r="M59" s="688"/>
      <c r="N59" s="577"/>
      <c r="O59" s="631"/>
      <c r="P59" s="153"/>
      <c r="Q59" s="229"/>
      <c r="R59" s="150"/>
      <c r="T59" s="631"/>
      <c r="U59" s="153"/>
      <c r="V59" s="229"/>
      <c r="W59" s="150"/>
    </row>
    <row r="60" spans="1:23" ht="15.75" customHeight="1">
      <c r="A60" s="502"/>
      <c r="B60" s="504"/>
      <c r="C60" s="529"/>
      <c r="D60" s="525"/>
      <c r="E60" s="622"/>
      <c r="F60" s="577"/>
      <c r="G60" s="553"/>
      <c r="H60" s="554" t="s">
        <v>222</v>
      </c>
      <c r="I60" s="692"/>
      <c r="J60" s="551"/>
      <c r="K60" s="217"/>
      <c r="L60" s="685"/>
      <c r="M60" s="688"/>
      <c r="N60" s="577"/>
      <c r="O60" s="631"/>
      <c r="P60" s="153"/>
      <c r="Q60" s="229"/>
      <c r="R60" s="70"/>
      <c r="T60" s="631"/>
      <c r="U60" s="153"/>
      <c r="V60" s="229"/>
      <c r="W60" s="70"/>
    </row>
    <row r="61" spans="1:23" ht="60.75" customHeight="1">
      <c r="A61" s="502"/>
      <c r="B61" s="504"/>
      <c r="C61" s="530"/>
      <c r="D61" s="526"/>
      <c r="E61" s="603"/>
      <c r="F61" s="676"/>
      <c r="G61" s="553"/>
      <c r="H61" s="678"/>
      <c r="I61" s="693"/>
      <c r="J61" s="584"/>
      <c r="K61" s="218"/>
      <c r="L61" s="686"/>
      <c r="M61" s="689"/>
      <c r="N61" s="676"/>
      <c r="O61" s="632"/>
      <c r="P61" s="153"/>
      <c r="Q61" s="229"/>
      <c r="R61" s="150"/>
      <c r="T61" s="632"/>
      <c r="U61" s="153"/>
      <c r="V61" s="229"/>
      <c r="W61" s="150"/>
    </row>
    <row r="62" spans="1:23" ht="59.25" customHeight="1">
      <c r="A62" s="502"/>
      <c r="B62" s="504"/>
      <c r="C62" s="586"/>
      <c r="D62" s="587"/>
      <c r="E62" s="587"/>
      <c r="F62" s="587"/>
      <c r="G62" s="587"/>
      <c r="H62" s="588"/>
      <c r="I62" s="184">
        <f>SUM(I55:I61)</f>
        <v>1</v>
      </c>
      <c r="J62" s="589"/>
      <c r="K62" s="589"/>
      <c r="L62" s="589"/>
      <c r="M62" s="589"/>
      <c r="N62" s="589"/>
      <c r="O62" s="184">
        <f>AVERAGE(O55:O61)</f>
        <v>0</v>
      </c>
      <c r="P62" s="212"/>
      <c r="Q62" s="177"/>
      <c r="R62" s="214"/>
      <c r="S62" s="278"/>
      <c r="T62" s="184">
        <f>AVERAGE(T55:T61)</f>
        <v>0</v>
      </c>
      <c r="U62" s="212"/>
      <c r="V62" s="177"/>
      <c r="W62" s="214"/>
    </row>
    <row r="63" spans="1:23" ht="83.25" customHeight="1">
      <c r="A63" s="502"/>
      <c r="B63" s="504"/>
      <c r="C63" s="679"/>
      <c r="D63" s="680"/>
      <c r="E63" s="680"/>
      <c r="F63" s="680"/>
      <c r="G63" s="680"/>
      <c r="H63" s="680"/>
      <c r="I63" s="681"/>
      <c r="J63" s="682" t="s">
        <v>23</v>
      </c>
      <c r="K63" s="652"/>
      <c r="L63" s="653"/>
      <c r="M63" s="225">
        <v>0.02</v>
      </c>
      <c r="N63" s="227"/>
      <c r="O63" s="226">
        <f>((AVERAGE(O55:O61)*M63))</f>
        <v>0</v>
      </c>
      <c r="P63" s="596"/>
      <c r="Q63" s="597"/>
      <c r="R63" s="597"/>
      <c r="S63" s="287"/>
      <c r="T63" s="226">
        <f>((AVERAGE(T55:T61)*R63))</f>
        <v>0</v>
      </c>
      <c r="U63" s="596"/>
      <c r="V63" s="597"/>
      <c r="W63" s="598"/>
    </row>
    <row r="64" spans="1:23"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f>'PAM  AVANCE 2024 -1'!N64</f>
        <v>0</v>
      </c>
      <c r="O64" s="248">
        <f>N64/F64</f>
        <v>0</v>
      </c>
      <c r="P64" s="153"/>
      <c r="Q64" s="229"/>
      <c r="R64" s="150"/>
      <c r="T64" s="248">
        <f>S64/F64</f>
        <v>0</v>
      </c>
      <c r="U64" s="153"/>
      <c r="V64" s="229"/>
      <c r="W64" s="150"/>
    </row>
    <row r="65" spans="1:23" ht="41.25" customHeight="1">
      <c r="A65" s="502"/>
      <c r="B65" s="505"/>
      <c r="C65" s="718"/>
      <c r="D65" s="530"/>
      <c r="E65" s="160" t="s">
        <v>113</v>
      </c>
      <c r="F65" s="203">
        <v>2</v>
      </c>
      <c r="G65" s="526"/>
      <c r="H65" s="547"/>
      <c r="I65" s="241">
        <v>0.05</v>
      </c>
      <c r="J65" s="721"/>
      <c r="K65" s="534"/>
      <c r="L65" s="534"/>
      <c r="M65" s="723"/>
      <c r="N65" s="203">
        <f>'PAM  AVANCE 2024 -1'!N65</f>
        <v>0</v>
      </c>
      <c r="O65" s="202">
        <f>N65/F65</f>
        <v>0</v>
      </c>
      <c r="P65" s="153"/>
      <c r="Q65" s="229"/>
      <c r="R65" s="150"/>
      <c r="T65" s="202">
        <f>S65/F65</f>
        <v>0</v>
      </c>
      <c r="U65" s="153"/>
      <c r="V65" s="229"/>
      <c r="W65" s="150"/>
    </row>
    <row r="66" spans="1:23" ht="165" customHeight="1">
      <c r="A66" s="502"/>
      <c r="B66" s="505"/>
      <c r="C66" s="718"/>
      <c r="D66" s="507" t="s">
        <v>144</v>
      </c>
      <c r="E66" s="159" t="s">
        <v>129</v>
      </c>
      <c r="F66" s="203">
        <v>125</v>
      </c>
      <c r="G66" s="725" t="s">
        <v>140</v>
      </c>
      <c r="H66" s="168" t="s">
        <v>213</v>
      </c>
      <c r="I66" s="241">
        <v>0.65</v>
      </c>
      <c r="J66" s="721"/>
      <c r="K66" s="210"/>
      <c r="L66" s="534"/>
      <c r="M66" s="723"/>
      <c r="N66" s="203">
        <f>'PAM  AVANCE 2024 -1'!N66</f>
        <v>0</v>
      </c>
      <c r="O66" s="248">
        <f>N66/F66</f>
        <v>0</v>
      </c>
      <c r="P66" s="153"/>
      <c r="Q66" s="229"/>
      <c r="R66" s="150"/>
      <c r="T66" s="248">
        <f>S66/F66</f>
        <v>0</v>
      </c>
      <c r="U66" s="153"/>
      <c r="V66" s="229"/>
      <c r="W66" s="150"/>
    </row>
    <row r="67" spans="1:23" ht="138" customHeight="1">
      <c r="A67" s="502"/>
      <c r="B67" s="505"/>
      <c r="C67" s="719"/>
      <c r="D67" s="530"/>
      <c r="E67" s="160" t="s">
        <v>113</v>
      </c>
      <c r="F67" s="232">
        <v>25</v>
      </c>
      <c r="G67" s="646"/>
      <c r="H67" s="155" t="s">
        <v>214</v>
      </c>
      <c r="I67" s="241">
        <v>0.2</v>
      </c>
      <c r="J67" s="721"/>
      <c r="K67" s="237"/>
      <c r="L67" s="534"/>
      <c r="M67" s="724"/>
      <c r="N67" s="203">
        <f>'PAM  AVANCE 2024 -1'!N67</f>
        <v>0</v>
      </c>
      <c r="O67" s="202">
        <f>N67/F67</f>
        <v>0</v>
      </c>
      <c r="P67" s="224"/>
      <c r="Q67" s="230"/>
      <c r="R67" s="70"/>
      <c r="T67" s="202">
        <f>S67/F67</f>
        <v>0</v>
      </c>
      <c r="U67" s="224"/>
      <c r="V67" s="230"/>
      <c r="W67" s="70"/>
    </row>
    <row r="68" spans="1:23" ht="58.5" customHeight="1">
      <c r="A68" s="502"/>
      <c r="B68" s="505"/>
      <c r="C68" s="586"/>
      <c r="D68" s="587"/>
      <c r="E68" s="587"/>
      <c r="F68" s="587"/>
      <c r="G68" s="587"/>
      <c r="H68" s="588"/>
      <c r="I68" s="184">
        <f>SUM(I64:I67)</f>
        <v>1</v>
      </c>
      <c r="J68" s="589"/>
      <c r="K68" s="589"/>
      <c r="L68" s="589"/>
      <c r="M68" s="589"/>
      <c r="N68" s="589"/>
      <c r="O68" s="184">
        <f>AVERAGE(O64:O67)</f>
        <v>0</v>
      </c>
      <c r="P68" s="212"/>
      <c r="Q68" s="177"/>
      <c r="R68" s="214"/>
      <c r="S68" s="278"/>
      <c r="T68" s="184">
        <f>AVERAGE(T64:T67)</f>
        <v>0</v>
      </c>
      <c r="U68" s="212"/>
      <c r="V68" s="177"/>
      <c r="W68" s="214"/>
    </row>
    <row r="69" spans="1:23" ht="63" customHeight="1">
      <c r="A69" s="502"/>
      <c r="B69" s="505"/>
      <c r="C69" s="679"/>
      <c r="D69" s="680"/>
      <c r="E69" s="680"/>
      <c r="F69" s="680"/>
      <c r="G69" s="680"/>
      <c r="H69" s="680"/>
      <c r="I69" s="681"/>
      <c r="J69" s="682" t="s">
        <v>275</v>
      </c>
      <c r="K69" s="652"/>
      <c r="L69" s="652"/>
      <c r="M69" s="233">
        <v>0.25</v>
      </c>
      <c r="N69" s="144"/>
      <c r="O69" s="242">
        <f>((AVERAGE(O64:O67)*M69))</f>
        <v>0</v>
      </c>
      <c r="P69" s="596"/>
      <c r="Q69" s="597"/>
      <c r="R69" s="597"/>
      <c r="S69" s="287"/>
      <c r="T69" s="290">
        <f>((AVERAGE(T64:T67)*R69))</f>
        <v>0</v>
      </c>
      <c r="U69" s="596"/>
      <c r="V69" s="597"/>
      <c r="W69" s="598"/>
    </row>
    <row r="70" spans="1:23"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m="1">
        <f t="array" ref="N70">'PAM  AVANCE 2024 -1'!N70:N70</f>
        <v>0</v>
      </c>
      <c r="O70" s="630">
        <f>N70/F70</f>
        <v>0</v>
      </c>
      <c r="P70" s="654"/>
      <c r="Q70" s="604"/>
      <c r="R70" s="656"/>
      <c r="S70" s="900"/>
      <c r="T70" s="630">
        <f>S70/F70</f>
        <v>0</v>
      </c>
      <c r="U70" s="654"/>
      <c r="V70" s="604"/>
      <c r="W70" s="604"/>
    </row>
    <row r="71" spans="1:23" ht="83.25" customHeight="1">
      <c r="A71" s="502"/>
      <c r="B71" s="505"/>
      <c r="C71" s="697"/>
      <c r="D71" s="506"/>
      <c r="E71" s="609"/>
      <c r="F71" s="699"/>
      <c r="G71" s="530"/>
      <c r="H71" s="155" t="s">
        <v>223</v>
      </c>
      <c r="I71" s="701"/>
      <c r="J71" s="533"/>
      <c r="K71" s="188"/>
      <c r="L71" s="381"/>
      <c r="M71" s="710"/>
      <c r="N71" s="699"/>
      <c r="O71" s="632"/>
      <c r="P71" s="383"/>
      <c r="Q71" s="381"/>
      <c r="R71" s="621"/>
      <c r="S71" s="900"/>
      <c r="T71" s="632"/>
      <c r="U71" s="383"/>
      <c r="V71" s="381"/>
      <c r="W71" s="381"/>
    </row>
    <row r="72" spans="1:23" ht="109.5" customHeight="1">
      <c r="A72" s="502"/>
      <c r="B72" s="505"/>
      <c r="C72" s="697"/>
      <c r="D72" s="703" t="s">
        <v>182</v>
      </c>
      <c r="E72" s="159" t="s">
        <v>129</v>
      </c>
      <c r="F72" s="694">
        <v>1</v>
      </c>
      <c r="G72" s="705" t="s">
        <v>181</v>
      </c>
      <c r="H72" s="707" t="s">
        <v>209</v>
      </c>
      <c r="I72" s="708">
        <v>0.2</v>
      </c>
      <c r="J72" s="532"/>
      <c r="K72" s="534"/>
      <c r="L72" s="383"/>
      <c r="M72" s="710"/>
      <c r="N72" s="698" cm="1">
        <f t="array" ref="N72">'PAM  AVANCE 2024 -1'!N72:N72</f>
        <v>0</v>
      </c>
      <c r="O72" s="630">
        <f>N72/F72</f>
        <v>0</v>
      </c>
      <c r="P72" s="383"/>
      <c r="Q72" s="408"/>
      <c r="R72" s="621"/>
      <c r="S72" s="779"/>
      <c r="T72" s="630">
        <f>S72/F72</f>
        <v>0</v>
      </c>
      <c r="U72" s="383"/>
      <c r="V72" s="408"/>
      <c r="W72" s="408"/>
    </row>
    <row r="73" spans="1:23" ht="41.25" customHeight="1">
      <c r="A73" s="502"/>
      <c r="B73" s="505"/>
      <c r="C73" s="697"/>
      <c r="D73" s="704"/>
      <c r="E73" s="160" t="s">
        <v>113</v>
      </c>
      <c r="F73" s="695"/>
      <c r="G73" s="706"/>
      <c r="H73" s="707"/>
      <c r="I73" s="709"/>
      <c r="J73" s="532"/>
      <c r="K73" s="534"/>
      <c r="L73" s="495"/>
      <c r="M73" s="710"/>
      <c r="N73" s="699"/>
      <c r="O73" s="632"/>
      <c r="P73" s="495"/>
      <c r="Q73" s="379"/>
      <c r="R73" s="621"/>
      <c r="S73" s="781"/>
      <c r="T73" s="632"/>
      <c r="U73" s="495"/>
      <c r="V73" s="379"/>
      <c r="W73" s="381"/>
    </row>
    <row r="74" spans="1:23" ht="100.5" customHeight="1">
      <c r="A74" s="502"/>
      <c r="B74" s="505"/>
      <c r="C74" s="697"/>
      <c r="D74" s="712" t="s">
        <v>184</v>
      </c>
      <c r="E74" s="159" t="s">
        <v>129</v>
      </c>
      <c r="F74" s="238">
        <v>8</v>
      </c>
      <c r="G74" s="507" t="s">
        <v>183</v>
      </c>
      <c r="H74" s="507" t="s">
        <v>208</v>
      </c>
      <c r="I74" s="187">
        <v>0.3</v>
      </c>
      <c r="J74" s="533"/>
      <c r="K74" s="433"/>
      <c r="L74" s="431"/>
      <c r="M74" s="710"/>
      <c r="N74" s="238">
        <f>'PAM  AVANCE 2024 -1'!N74</f>
        <v>0</v>
      </c>
      <c r="O74" s="248">
        <f>N74/F74</f>
        <v>0</v>
      </c>
      <c r="P74" s="714"/>
      <c r="Q74" s="604"/>
      <c r="R74" s="621"/>
      <c r="S74" s="266"/>
      <c r="T74" s="248">
        <f>S74/F74</f>
        <v>0</v>
      </c>
      <c r="U74" s="714"/>
      <c r="V74" s="604"/>
      <c r="W74" s="381"/>
    </row>
    <row r="75" spans="1:23" ht="100.5" customHeight="1">
      <c r="A75" s="716"/>
      <c r="B75" s="505"/>
      <c r="C75" s="697"/>
      <c r="D75" s="713"/>
      <c r="E75" s="162" t="s">
        <v>113</v>
      </c>
      <c r="F75" s="239">
        <v>2</v>
      </c>
      <c r="G75" s="529"/>
      <c r="H75" s="529"/>
      <c r="I75" s="187">
        <v>0.15</v>
      </c>
      <c r="J75" s="533"/>
      <c r="K75" s="433"/>
      <c r="L75" s="671"/>
      <c r="M75" s="711"/>
      <c r="N75" s="239">
        <f>'PAM  AVANCE 2024 -1'!N75</f>
        <v>0</v>
      </c>
      <c r="O75" s="202">
        <f>N75/F75</f>
        <v>0</v>
      </c>
      <c r="P75" s="715"/>
      <c r="Q75" s="605"/>
      <c r="R75" s="621"/>
      <c r="S75" s="266"/>
      <c r="T75" s="202">
        <f>S75/F75</f>
        <v>0</v>
      </c>
      <c r="U75" s="715"/>
      <c r="V75" s="605"/>
      <c r="W75" s="408"/>
    </row>
    <row r="76" spans="1:23" ht="65.25" customHeight="1">
      <c r="A76" s="181"/>
      <c r="B76" s="178"/>
      <c r="C76" s="586"/>
      <c r="D76" s="587"/>
      <c r="E76" s="587"/>
      <c r="F76" s="587"/>
      <c r="G76" s="587"/>
      <c r="H76" s="588"/>
      <c r="I76" s="184">
        <f>SUM(I70:I75)</f>
        <v>1</v>
      </c>
      <c r="J76" s="589"/>
      <c r="K76" s="589"/>
      <c r="L76" s="589"/>
      <c r="M76" s="589"/>
      <c r="N76" s="589"/>
      <c r="O76" s="184">
        <f>AVERAGE(O70:O75)</f>
        <v>0</v>
      </c>
      <c r="P76" s="212"/>
      <c r="Q76" s="177"/>
      <c r="R76" s="214"/>
      <c r="S76" s="278"/>
      <c r="T76" s="184">
        <f>AVERAGE(T70:T75)</f>
        <v>0</v>
      </c>
      <c r="U76" s="212"/>
      <c r="V76" s="177"/>
      <c r="W76" s="214"/>
    </row>
    <row r="77" spans="1:23" ht="80.25" customHeight="1">
      <c r="A77" s="737"/>
      <c r="B77" s="738"/>
      <c r="C77" s="738"/>
      <c r="D77" s="738"/>
      <c r="E77" s="738"/>
      <c r="F77" s="738"/>
      <c r="G77" s="738"/>
      <c r="H77" s="738"/>
      <c r="I77" s="739"/>
      <c r="J77" s="740" t="s">
        <v>273</v>
      </c>
      <c r="K77" s="741"/>
      <c r="L77" s="741"/>
      <c r="M77" s="233">
        <v>0.1</v>
      </c>
      <c r="N77" s="68"/>
      <c r="O77" s="243">
        <f>(AVERAGE(O70:O75))*M77</f>
        <v>0</v>
      </c>
      <c r="P77" s="596"/>
      <c r="Q77" s="597"/>
      <c r="R77" s="597"/>
      <c r="S77" s="292"/>
      <c r="T77" s="291">
        <f>(AVERAGE(T70:T75))*R77</f>
        <v>0</v>
      </c>
      <c r="U77" s="909"/>
      <c r="V77" s="910"/>
      <c r="W77" s="911"/>
    </row>
    <row r="78" spans="1:23"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636"/>
      <c r="S78" s="898"/>
      <c r="T78" s="898"/>
      <c r="U78" s="898"/>
      <c r="V78" s="898"/>
      <c r="W78" s="898"/>
    </row>
    <row r="79" spans="1:23"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c r="S79" s="280"/>
      <c r="T79" s="252">
        <f>T77+T69+T63+T54+T31</f>
        <v>0</v>
      </c>
      <c r="U79" s="281"/>
      <c r="V79" s="281"/>
      <c r="W79" s="282"/>
    </row>
    <row r="80" spans="1:23"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m="1">
        <f t="array" ref="N80">'PAM  AVANCE 2024 -1'!N80:N80</f>
        <v>0</v>
      </c>
      <c r="O80" s="746">
        <f>N80/F80</f>
        <v>0</v>
      </c>
      <c r="P80" s="605"/>
      <c r="Q80" s="605"/>
      <c r="R80" s="605"/>
      <c r="S80" s="676"/>
      <c r="T80" s="746">
        <f>S80/F80</f>
        <v>0</v>
      </c>
      <c r="U80" s="605"/>
      <c r="V80" s="605"/>
      <c r="W80" s="605"/>
    </row>
    <row r="81" spans="1:23" ht="81.75" customHeight="1">
      <c r="A81" s="728"/>
      <c r="B81" s="730"/>
      <c r="C81" s="506"/>
      <c r="D81" s="733"/>
      <c r="E81" s="160" t="s">
        <v>113</v>
      </c>
      <c r="F81" s="677"/>
      <c r="G81" s="734"/>
      <c r="H81" s="253" t="s">
        <v>170</v>
      </c>
      <c r="I81" s="736"/>
      <c r="J81" s="733"/>
      <c r="K81" s="408"/>
      <c r="L81" s="379"/>
      <c r="M81" s="379"/>
      <c r="N81" s="677"/>
      <c r="O81" s="746"/>
      <c r="P81" s="381"/>
      <c r="Q81" s="381"/>
      <c r="R81" s="381"/>
      <c r="S81" s="677"/>
      <c r="T81" s="746"/>
      <c r="U81" s="381"/>
      <c r="V81" s="381"/>
      <c r="W81" s="381"/>
    </row>
    <row r="82" spans="1:23"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f>'PAM  AVANCE 2024 -1'!N82</f>
        <v>0</v>
      </c>
      <c r="O82" s="258">
        <f>N82/F82</f>
        <v>0</v>
      </c>
      <c r="P82" s="383"/>
      <c r="Q82" s="381"/>
      <c r="R82" s="381"/>
      <c r="S82" s="203"/>
      <c r="T82" s="258">
        <f>S82/F82</f>
        <v>0</v>
      </c>
      <c r="U82" s="383"/>
      <c r="V82" s="381"/>
      <c r="W82" s="381"/>
    </row>
    <row r="83" spans="1:23" ht="70.5" customHeight="1">
      <c r="A83" s="728"/>
      <c r="B83" s="730"/>
      <c r="C83" s="609"/>
      <c r="D83" s="759"/>
      <c r="E83" s="160" t="s">
        <v>113</v>
      </c>
      <c r="F83" s="203">
        <v>50</v>
      </c>
      <c r="G83" s="734"/>
      <c r="H83" s="174" t="s">
        <v>202</v>
      </c>
      <c r="I83" s="241">
        <v>0.1</v>
      </c>
      <c r="J83" s="532"/>
      <c r="K83" s="668"/>
      <c r="L83" s="763"/>
      <c r="M83" s="765"/>
      <c r="N83" s="203">
        <f>'PAM  AVANCE 2024 -1'!N83</f>
        <v>0</v>
      </c>
      <c r="O83" s="257">
        <f>N83/F83</f>
        <v>0</v>
      </c>
      <c r="P83" s="383"/>
      <c r="Q83" s="408"/>
      <c r="R83" s="381"/>
      <c r="S83" s="203"/>
      <c r="T83" s="257">
        <f>S83/F83</f>
        <v>0</v>
      </c>
      <c r="U83" s="383"/>
      <c r="V83" s="408"/>
      <c r="W83" s="381"/>
    </row>
    <row r="84" spans="1:23" ht="75" customHeight="1">
      <c r="A84" s="728"/>
      <c r="B84" s="730"/>
      <c r="C84" s="609"/>
      <c r="D84" s="767" t="s">
        <v>173</v>
      </c>
      <c r="E84" s="159" t="s">
        <v>129</v>
      </c>
      <c r="F84" s="203">
        <v>21</v>
      </c>
      <c r="G84" s="506" t="s">
        <v>174</v>
      </c>
      <c r="H84" s="506" t="s">
        <v>203</v>
      </c>
      <c r="I84" s="241">
        <v>0.15</v>
      </c>
      <c r="J84" s="532"/>
      <c r="K84" s="668"/>
      <c r="L84" s="763"/>
      <c r="M84" s="765"/>
      <c r="N84" s="203">
        <f>'PAM  AVANCE 2024 -1'!N84</f>
        <v>0</v>
      </c>
      <c r="O84" s="258">
        <f>N84/F84</f>
        <v>0</v>
      </c>
      <c r="P84" s="270"/>
      <c r="Q84" s="559"/>
      <c r="R84" s="383"/>
      <c r="S84" s="203"/>
      <c r="T84" s="258">
        <f>S84/F84</f>
        <v>0</v>
      </c>
      <c r="U84" s="270"/>
      <c r="V84" s="559"/>
      <c r="W84" s="383"/>
    </row>
    <row r="85" spans="1:23" ht="75" customHeight="1">
      <c r="A85" s="728"/>
      <c r="B85" s="730"/>
      <c r="C85" s="609"/>
      <c r="D85" s="767"/>
      <c r="E85" s="160" t="s">
        <v>113</v>
      </c>
      <c r="F85" s="203">
        <v>5</v>
      </c>
      <c r="G85" s="506"/>
      <c r="H85" s="506"/>
      <c r="I85" s="241">
        <v>0.1</v>
      </c>
      <c r="J85" s="532"/>
      <c r="K85" s="668"/>
      <c r="L85" s="763"/>
      <c r="M85" s="765"/>
      <c r="N85" s="203">
        <f>'PAM  AVANCE 2024 -1'!N85</f>
        <v>0</v>
      </c>
      <c r="O85" s="257">
        <f>N85/F85</f>
        <v>0</v>
      </c>
      <c r="P85" s="271"/>
      <c r="Q85" s="559"/>
      <c r="R85" s="383"/>
      <c r="S85" s="203"/>
      <c r="T85" s="257">
        <f>S85/F85</f>
        <v>0</v>
      </c>
      <c r="U85" s="271"/>
      <c r="V85" s="559"/>
      <c r="W85" s="383"/>
    </row>
    <row r="86" spans="1:23" ht="75" customHeight="1">
      <c r="A86" s="728"/>
      <c r="B86" s="730"/>
      <c r="C86" s="609"/>
      <c r="D86" s="749" t="s">
        <v>175</v>
      </c>
      <c r="E86" s="159" t="s">
        <v>129</v>
      </c>
      <c r="F86" s="677">
        <v>1</v>
      </c>
      <c r="G86" s="609" t="s">
        <v>176</v>
      </c>
      <c r="H86" s="609" t="s">
        <v>204</v>
      </c>
      <c r="I86" s="735">
        <v>0.05</v>
      </c>
      <c r="J86" s="748"/>
      <c r="K86" s="236"/>
      <c r="L86" s="433"/>
      <c r="M86" s="765"/>
      <c r="N86" s="675">
        <f>'PAM  AVANCE 2024 -1'!N86</f>
        <v>0</v>
      </c>
      <c r="O86" s="760">
        <f>N86/F86</f>
        <v>0</v>
      </c>
      <c r="P86" s="559"/>
      <c r="Q86" s="268"/>
      <c r="R86" s="408"/>
      <c r="S86" s="677"/>
      <c r="T86" s="760">
        <f>S86/F86</f>
        <v>0</v>
      </c>
      <c r="U86" s="559"/>
      <c r="V86" s="268"/>
      <c r="W86" s="408"/>
    </row>
    <row r="87" spans="1:23" ht="75" customHeight="1">
      <c r="A87" s="728"/>
      <c r="B87" s="730"/>
      <c r="C87" s="609"/>
      <c r="D87" s="749"/>
      <c r="E87" s="160" t="s">
        <v>113</v>
      </c>
      <c r="F87" s="677"/>
      <c r="G87" s="609"/>
      <c r="H87" s="609"/>
      <c r="I87" s="736"/>
      <c r="J87" s="748"/>
      <c r="K87" s="236"/>
      <c r="L87" s="433"/>
      <c r="M87" s="765"/>
      <c r="N87" s="676"/>
      <c r="O87" s="761"/>
      <c r="P87" s="559"/>
      <c r="Q87" s="268"/>
      <c r="R87" s="408"/>
      <c r="S87" s="677"/>
      <c r="T87" s="761"/>
      <c r="U87" s="559"/>
      <c r="V87" s="268"/>
      <c r="W87" s="408"/>
    </row>
    <row r="88" spans="1:23" ht="75" customHeight="1">
      <c r="A88" s="728"/>
      <c r="B88" s="731"/>
      <c r="C88" s="757" t="s">
        <v>243</v>
      </c>
      <c r="D88" s="609" t="s">
        <v>250</v>
      </c>
      <c r="E88" s="163" t="s">
        <v>129</v>
      </c>
      <c r="F88" s="203">
        <v>7</v>
      </c>
      <c r="G88" s="609" t="s">
        <v>246</v>
      </c>
      <c r="H88" s="750" t="s">
        <v>249</v>
      </c>
      <c r="I88" s="241">
        <v>0.05</v>
      </c>
      <c r="J88" s="748"/>
      <c r="K88" s="236"/>
      <c r="L88" s="433"/>
      <c r="M88" s="765"/>
      <c r="N88" s="203">
        <f>'PAM  AVANCE 2024 -1'!N88</f>
        <v>0</v>
      </c>
      <c r="O88" s="258">
        <f t="shared" ref="O88:O93" si="2">N88/F88</f>
        <v>0</v>
      </c>
      <c r="P88" s="559"/>
      <c r="Q88" s="268"/>
      <c r="R88" s="408"/>
      <c r="S88" s="203"/>
      <c r="T88" s="258">
        <f t="shared" ref="T88:T93" si="3">S88/F88</f>
        <v>0</v>
      </c>
      <c r="U88" s="559"/>
      <c r="V88" s="268"/>
      <c r="W88" s="408"/>
    </row>
    <row r="89" spans="1:23" ht="75" customHeight="1">
      <c r="A89" s="728"/>
      <c r="B89" s="731"/>
      <c r="C89" s="532"/>
      <c r="D89" s="609"/>
      <c r="E89" s="160" t="s">
        <v>113</v>
      </c>
      <c r="F89" s="203">
        <v>6</v>
      </c>
      <c r="G89" s="609"/>
      <c r="H89" s="751"/>
      <c r="I89" s="241">
        <v>0.05</v>
      </c>
      <c r="J89" s="748"/>
      <c r="K89" s="236"/>
      <c r="L89" s="433"/>
      <c r="M89" s="765"/>
      <c r="N89" s="203">
        <f>'PAM  AVANCE 2024 -1'!N89</f>
        <v>0</v>
      </c>
      <c r="O89" s="257">
        <f t="shared" si="2"/>
        <v>0</v>
      </c>
      <c r="P89" s="559"/>
      <c r="Q89" s="268"/>
      <c r="R89" s="408"/>
      <c r="S89" s="203"/>
      <c r="T89" s="257">
        <f t="shared" si="3"/>
        <v>0</v>
      </c>
      <c r="U89" s="559"/>
      <c r="V89" s="268"/>
      <c r="W89" s="408"/>
    </row>
    <row r="90" spans="1:23" ht="75" customHeight="1">
      <c r="A90" s="728"/>
      <c r="B90" s="731"/>
      <c r="C90" s="532"/>
      <c r="D90" s="609" t="s">
        <v>251</v>
      </c>
      <c r="E90" s="163" t="s">
        <v>129</v>
      </c>
      <c r="F90" s="203">
        <v>7</v>
      </c>
      <c r="G90" s="609" t="s">
        <v>247</v>
      </c>
      <c r="H90" s="750" t="s">
        <v>244</v>
      </c>
      <c r="I90" s="241">
        <v>0.05</v>
      </c>
      <c r="J90" s="748"/>
      <c r="K90" s="236"/>
      <c r="L90" s="433"/>
      <c r="M90" s="765"/>
      <c r="N90" s="203">
        <f>'PAM  AVANCE 2024 -1'!N90</f>
        <v>0</v>
      </c>
      <c r="O90" s="258">
        <f t="shared" si="2"/>
        <v>0</v>
      </c>
      <c r="P90" s="559"/>
      <c r="Q90" s="268"/>
      <c r="R90" s="408"/>
      <c r="S90" s="203"/>
      <c r="T90" s="258">
        <f t="shared" si="3"/>
        <v>0</v>
      </c>
      <c r="U90" s="559"/>
      <c r="V90" s="268"/>
      <c r="W90" s="408"/>
    </row>
    <row r="91" spans="1:23" ht="75" customHeight="1">
      <c r="A91" s="728"/>
      <c r="B91" s="731"/>
      <c r="C91" s="532"/>
      <c r="D91" s="609"/>
      <c r="E91" s="160" t="s">
        <v>113</v>
      </c>
      <c r="F91" s="203">
        <v>6</v>
      </c>
      <c r="G91" s="609"/>
      <c r="H91" s="751"/>
      <c r="I91" s="241">
        <v>0.05</v>
      </c>
      <c r="J91" s="748"/>
      <c r="K91" s="236"/>
      <c r="L91" s="433"/>
      <c r="M91" s="765"/>
      <c r="N91" s="203">
        <f>'PAM  AVANCE 2024 -1'!N91</f>
        <v>0</v>
      </c>
      <c r="O91" s="257">
        <f t="shared" si="2"/>
        <v>0</v>
      </c>
      <c r="P91" s="559"/>
      <c r="Q91" s="268"/>
      <c r="R91" s="408"/>
      <c r="S91" s="203"/>
      <c r="T91" s="257">
        <f t="shared" si="3"/>
        <v>0</v>
      </c>
      <c r="U91" s="559"/>
      <c r="V91" s="268"/>
      <c r="W91" s="408"/>
    </row>
    <row r="92" spans="1:23" ht="75" customHeight="1">
      <c r="A92" s="728"/>
      <c r="B92" s="731"/>
      <c r="C92" s="533"/>
      <c r="D92" s="752" t="s">
        <v>252</v>
      </c>
      <c r="E92" s="163" t="s">
        <v>129</v>
      </c>
      <c r="F92" s="203">
        <v>7</v>
      </c>
      <c r="G92" s="609" t="s">
        <v>248</v>
      </c>
      <c r="H92" s="750" t="s">
        <v>245</v>
      </c>
      <c r="I92" s="241">
        <v>0.05</v>
      </c>
      <c r="J92" s="748"/>
      <c r="K92" s="236"/>
      <c r="L92" s="433"/>
      <c r="M92" s="765"/>
      <c r="N92" s="203">
        <f>'PAM  AVANCE 2024 -1'!N92</f>
        <v>0</v>
      </c>
      <c r="O92" s="258">
        <f t="shared" si="2"/>
        <v>0</v>
      </c>
      <c r="P92" s="559"/>
      <c r="Q92" s="268"/>
      <c r="R92" s="408"/>
      <c r="S92" s="203"/>
      <c r="T92" s="258">
        <f t="shared" si="3"/>
        <v>0</v>
      </c>
      <c r="U92" s="559"/>
      <c r="V92" s="268"/>
      <c r="W92" s="408"/>
    </row>
    <row r="93" spans="1:23" ht="58.5" customHeight="1">
      <c r="A93" s="728"/>
      <c r="B93" s="731"/>
      <c r="C93" s="642"/>
      <c r="D93" s="753"/>
      <c r="E93" s="160" t="s">
        <v>113</v>
      </c>
      <c r="F93" s="203">
        <v>6</v>
      </c>
      <c r="G93" s="609"/>
      <c r="H93" s="751"/>
      <c r="I93" s="241">
        <v>0.05</v>
      </c>
      <c r="J93" s="662"/>
      <c r="K93" s="254"/>
      <c r="L93" s="434"/>
      <c r="M93" s="766"/>
      <c r="N93" s="203">
        <f>'PAM  AVANCE 2024 -1'!N93</f>
        <v>0</v>
      </c>
      <c r="O93" s="257">
        <f t="shared" si="2"/>
        <v>0</v>
      </c>
      <c r="P93" s="559"/>
      <c r="Q93" s="269"/>
      <c r="R93" s="379"/>
      <c r="S93" s="222"/>
      <c r="T93" s="279">
        <f t="shared" si="3"/>
        <v>0</v>
      </c>
      <c r="U93" s="908"/>
      <c r="V93" s="153"/>
      <c r="W93" s="408"/>
    </row>
    <row r="94" spans="1:23"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c r="S94" s="280"/>
      <c r="T94" s="267">
        <f>AVERAGE(T80:T93)</f>
        <v>0</v>
      </c>
      <c r="U94" s="281"/>
      <c r="V94" s="281"/>
      <c r="W94" s="282"/>
    </row>
    <row r="95" spans="1:23" ht="56.25" customHeight="1">
      <c r="A95" s="737"/>
      <c r="B95" s="738"/>
      <c r="C95" s="738"/>
      <c r="D95" s="738"/>
      <c r="E95" s="738"/>
      <c r="F95" s="738"/>
      <c r="G95" s="738"/>
      <c r="H95" s="738"/>
      <c r="I95" s="739"/>
      <c r="J95" s="754" t="s">
        <v>32</v>
      </c>
      <c r="K95" s="755"/>
      <c r="L95" s="756"/>
      <c r="M95" s="255">
        <v>0.3</v>
      </c>
      <c r="N95" s="71"/>
      <c r="O95" s="259">
        <f>(AVERAGE(O80:O93))*M95</f>
        <v>0</v>
      </c>
      <c r="P95" s="596"/>
      <c r="Q95" s="597"/>
      <c r="R95" s="597"/>
      <c r="S95" s="283"/>
      <c r="T95" s="293">
        <f>(AVERAGE(T80:T93))*R95</f>
        <v>0</v>
      </c>
      <c r="U95" s="284"/>
      <c r="V95" s="284"/>
      <c r="W95" s="285"/>
    </row>
    <row r="96" spans="1:23"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c r="S96" s="898"/>
      <c r="T96" s="898"/>
      <c r="U96" s="898"/>
      <c r="V96" s="898"/>
      <c r="W96" s="898"/>
    </row>
    <row r="97" spans="1:23" ht="36" customHeight="1" thickBot="1">
      <c r="A97" s="726" t="s">
        <v>35</v>
      </c>
      <c r="B97" s="726"/>
      <c r="C97" s="726"/>
      <c r="D97" s="726"/>
      <c r="E97" s="726"/>
      <c r="F97" s="726"/>
      <c r="G97" s="726"/>
      <c r="H97" s="726"/>
      <c r="I97" s="726"/>
      <c r="J97" s="726"/>
      <c r="K97" s="726"/>
      <c r="L97" s="726"/>
      <c r="M97" s="726"/>
      <c r="N97" s="727"/>
      <c r="O97" s="261">
        <f>O95</f>
        <v>0</v>
      </c>
      <c r="P97" s="772"/>
      <c r="Q97" s="376"/>
      <c r="R97" s="832"/>
      <c r="S97" s="280"/>
      <c r="T97" s="261">
        <f>T95</f>
        <v>0</v>
      </c>
      <c r="U97" s="892"/>
      <c r="V97" s="893"/>
      <c r="W97" s="894"/>
    </row>
    <row r="98" spans="1:23"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f>'PAM  AVANCE 2024 -1'!N98</f>
        <v>0</v>
      </c>
      <c r="O98" s="262">
        <f>N98/F98</f>
        <v>0</v>
      </c>
      <c r="P98" s="654"/>
      <c r="Q98" s="604"/>
      <c r="R98" s="604"/>
      <c r="S98" s="172"/>
      <c r="T98" s="262">
        <f>S98/F98</f>
        <v>0</v>
      </c>
      <c r="U98" s="654"/>
      <c r="V98" s="604"/>
      <c r="W98" s="604"/>
    </row>
    <row r="99" spans="1:23" ht="91.5" customHeight="1">
      <c r="A99" s="800"/>
      <c r="B99" s="774"/>
      <c r="C99" s="777"/>
      <c r="D99" s="778"/>
      <c r="E99" s="160" t="s">
        <v>113</v>
      </c>
      <c r="F99" s="172">
        <v>3</v>
      </c>
      <c r="G99" s="506"/>
      <c r="H99" s="260" t="s">
        <v>166</v>
      </c>
      <c r="I99" s="241">
        <v>0.1</v>
      </c>
      <c r="J99" s="531"/>
      <c r="K99" s="784"/>
      <c r="L99" s="670"/>
      <c r="M99" s="532"/>
      <c r="N99" s="172">
        <f>'PAM  AVANCE 2024 -1'!N99</f>
        <v>0</v>
      </c>
      <c r="O99" s="202">
        <f>N99/F99</f>
        <v>0</v>
      </c>
      <c r="P99" s="655"/>
      <c r="Q99" s="605"/>
      <c r="R99" s="605"/>
      <c r="S99" s="172"/>
      <c r="T99" s="202">
        <f>S99/F99</f>
        <v>0</v>
      </c>
      <c r="U99" s="655"/>
      <c r="V99" s="605"/>
      <c r="W99" s="605"/>
    </row>
    <row r="100" spans="1:23" ht="60" customHeight="1">
      <c r="A100" s="800"/>
      <c r="B100" s="775"/>
      <c r="C100" s="793" t="s">
        <v>211</v>
      </c>
      <c r="D100" s="794" t="s">
        <v>206</v>
      </c>
      <c r="E100" s="159" t="s">
        <v>129</v>
      </c>
      <c r="F100" s="173">
        <v>16</v>
      </c>
      <c r="G100" s="705" t="s">
        <v>205</v>
      </c>
      <c r="H100" s="797" t="s">
        <v>217</v>
      </c>
      <c r="I100" s="241">
        <v>0.6</v>
      </c>
      <c r="J100" s="533"/>
      <c r="K100" s="264"/>
      <c r="L100" s="671"/>
      <c r="M100" s="532"/>
      <c r="N100" s="172">
        <f>'PAM  AVANCE 2024 -1'!N100</f>
        <v>0</v>
      </c>
      <c r="O100" s="248">
        <f>N100/F100</f>
        <v>0</v>
      </c>
      <c r="P100" s="655"/>
      <c r="Q100" s="605"/>
      <c r="R100" s="605"/>
      <c r="S100" s="173"/>
      <c r="T100" s="263">
        <f>S100/F100</f>
        <v>0</v>
      </c>
      <c r="U100" s="605"/>
      <c r="V100" s="605"/>
      <c r="W100" s="605"/>
    </row>
    <row r="101" spans="1:23" ht="66.75" customHeight="1">
      <c r="A101" s="801"/>
      <c r="B101" s="383"/>
      <c r="C101" s="391"/>
      <c r="D101" s="795"/>
      <c r="E101" s="160" t="s">
        <v>113</v>
      </c>
      <c r="F101" s="173">
        <v>5</v>
      </c>
      <c r="G101" s="796"/>
      <c r="H101" s="798"/>
      <c r="I101" s="241">
        <v>0.15</v>
      </c>
      <c r="J101" s="662"/>
      <c r="K101" s="265"/>
      <c r="L101" s="379"/>
      <c r="M101" s="785"/>
      <c r="N101" s="172">
        <f>'PAM  AVANCE 2024 -1'!N101</f>
        <v>0</v>
      </c>
      <c r="O101" s="202">
        <f>N101/F101</f>
        <v>0</v>
      </c>
      <c r="P101" s="495"/>
      <c r="Q101" s="379"/>
      <c r="R101" s="379"/>
      <c r="S101" s="173"/>
      <c r="T101" s="202">
        <f>S101/F101</f>
        <v>0</v>
      </c>
      <c r="U101" s="495"/>
      <c r="V101" s="379"/>
      <c r="W101" s="379"/>
    </row>
    <row r="102" spans="1:23"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c r="S102" s="71"/>
      <c r="T102" s="234">
        <f>(AVERAGE(T98:T101))*R102</f>
        <v>0</v>
      </c>
      <c r="U102" s="782"/>
      <c r="V102" s="376"/>
      <c r="W102" s="377"/>
    </row>
    <row r="103" spans="1:23"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c r="S103" s="898"/>
      <c r="T103" s="898"/>
      <c r="U103" s="898"/>
      <c r="V103" s="898"/>
      <c r="W103" s="898"/>
    </row>
    <row r="104" spans="1:23"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832"/>
      <c r="S104" s="278"/>
      <c r="T104" s="261">
        <f>T102</f>
        <v>0</v>
      </c>
      <c r="U104" s="895"/>
      <c r="V104" s="896"/>
      <c r="W104" s="897"/>
    </row>
    <row r="105" spans="1:23"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464"/>
      <c r="S105" s="891"/>
      <c r="T105" s="889">
        <f>T79+T97+T104</f>
        <v>0</v>
      </c>
      <c r="U105" s="891"/>
      <c r="V105" s="891"/>
      <c r="W105" s="891"/>
    </row>
    <row r="106" spans="1:23" ht="22.5" customHeight="1">
      <c r="A106" s="781"/>
      <c r="B106" s="147"/>
      <c r="C106" s="147"/>
      <c r="D106" s="147"/>
      <c r="E106" s="147"/>
      <c r="F106" s="147"/>
      <c r="G106" s="147"/>
      <c r="H106" s="147"/>
      <c r="I106" s="147"/>
      <c r="J106" s="146"/>
      <c r="K106" s="396"/>
      <c r="L106" s="404"/>
      <c r="M106" s="404"/>
      <c r="N106" s="393"/>
      <c r="O106" s="791"/>
      <c r="P106" s="396"/>
      <c r="Q106" s="404"/>
      <c r="R106" s="494"/>
      <c r="S106" s="891"/>
      <c r="T106" s="890"/>
      <c r="U106" s="891"/>
      <c r="V106" s="891"/>
      <c r="W106" s="891"/>
    </row>
    <row r="107" spans="1:23" ht="15.75" customHeight="1">
      <c r="A107" s="152"/>
      <c r="K107" s="1"/>
    </row>
    <row r="108" spans="1:23" ht="15.75" customHeight="1">
      <c r="A108" s="152"/>
      <c r="K108" s="1"/>
    </row>
    <row r="109" spans="1:23" ht="15.75" customHeight="1">
      <c r="A109" s="152"/>
      <c r="G109" s="67" t="s">
        <v>73</v>
      </c>
      <c r="H109" s="67" t="s">
        <v>136</v>
      </c>
      <c r="K109" s="1"/>
    </row>
    <row r="110" spans="1:23" ht="15.75" customHeight="1">
      <c r="A110" s="152"/>
      <c r="G110" s="67" t="s">
        <v>210</v>
      </c>
      <c r="K110" s="1"/>
    </row>
    <row r="111" spans="1:23" ht="15.75" customHeight="1">
      <c r="A111" s="152"/>
      <c r="G111" s="67" t="s">
        <v>238</v>
      </c>
      <c r="K111" s="1"/>
    </row>
    <row r="112" spans="1:23"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mergeCells count="381">
    <mergeCell ref="A6:A7"/>
    <mergeCell ref="B6:B7"/>
    <mergeCell ref="C6:C7"/>
    <mergeCell ref="D6:F6"/>
    <mergeCell ref="G6:G7"/>
    <mergeCell ref="H6:H7"/>
    <mergeCell ref="A1:B4"/>
    <mergeCell ref="C1:V1"/>
    <mergeCell ref="C2:V2"/>
    <mergeCell ref="C3:V3"/>
    <mergeCell ref="C4:V4"/>
    <mergeCell ref="A5:J5"/>
    <mergeCell ref="N5:R5"/>
    <mergeCell ref="S5:W5"/>
    <mergeCell ref="T19:T20"/>
    <mergeCell ref="N26:N27"/>
    <mergeCell ref="U6:U7"/>
    <mergeCell ref="V6:V7"/>
    <mergeCell ref="W6:W7"/>
    <mergeCell ref="A8:A54"/>
    <mergeCell ref="B8:B75"/>
    <mergeCell ref="C8:C15"/>
    <mergeCell ref="H8:H9"/>
    <mergeCell ref="J8:J15"/>
    <mergeCell ref="K8:K9"/>
    <mergeCell ref="L8:L9"/>
    <mergeCell ref="O6:O7"/>
    <mergeCell ref="P6:P7"/>
    <mergeCell ref="Q6:Q7"/>
    <mergeCell ref="R6:R7"/>
    <mergeCell ref="S6:S7"/>
    <mergeCell ref="T6:T7"/>
    <mergeCell ref="I6:I7"/>
    <mergeCell ref="J6:J7"/>
    <mergeCell ref="K6:K7"/>
    <mergeCell ref="L6:L7"/>
    <mergeCell ref="M6:M7"/>
    <mergeCell ref="N6:N7"/>
    <mergeCell ref="L12:L13"/>
    <mergeCell ref="H14:H15"/>
    <mergeCell ref="K14:K15"/>
    <mergeCell ref="L14:L15"/>
    <mergeCell ref="C16:H16"/>
    <mergeCell ref="J16:L16"/>
    <mergeCell ref="W8:W15"/>
    <mergeCell ref="D10:D11"/>
    <mergeCell ref="G10:G11"/>
    <mergeCell ref="H10:H11"/>
    <mergeCell ref="K10:K11"/>
    <mergeCell ref="L10:L11"/>
    <mergeCell ref="D12:D15"/>
    <mergeCell ref="G12:G15"/>
    <mergeCell ref="H12:H13"/>
    <mergeCell ref="K12:K13"/>
    <mergeCell ref="M8:M29"/>
    <mergeCell ref="P8:P15"/>
    <mergeCell ref="Q8:Q15"/>
    <mergeCell ref="R8:R15"/>
    <mergeCell ref="U8:U15"/>
    <mergeCell ref="V8:V15"/>
    <mergeCell ref="P17:P21"/>
    <mergeCell ref="U17:U21"/>
    <mergeCell ref="I19:I20"/>
    <mergeCell ref="K19:K21"/>
    <mergeCell ref="L19:L21"/>
    <mergeCell ref="N19:N20"/>
    <mergeCell ref="O19:O20"/>
    <mergeCell ref="S19:S20"/>
    <mergeCell ref="C17:C21"/>
    <mergeCell ref="D17:D18"/>
    <mergeCell ref="G17:G18"/>
    <mergeCell ref="J17:J21"/>
    <mergeCell ref="K17:K18"/>
    <mergeCell ref="L17:L18"/>
    <mergeCell ref="D19:D21"/>
    <mergeCell ref="E19:E20"/>
    <mergeCell ref="F19:F20"/>
    <mergeCell ref="G19:G21"/>
    <mergeCell ref="C22:H22"/>
    <mergeCell ref="K22:L22"/>
    <mergeCell ref="C23:C29"/>
    <mergeCell ref="D23:D24"/>
    <mergeCell ref="G23:G24"/>
    <mergeCell ref="H23:H24"/>
    <mergeCell ref="J23:J29"/>
    <mergeCell ref="K23:K24"/>
    <mergeCell ref="L23:L24"/>
    <mergeCell ref="D25:D27"/>
    <mergeCell ref="S28:S29"/>
    <mergeCell ref="T28:T29"/>
    <mergeCell ref="C30:H30"/>
    <mergeCell ref="J30:N30"/>
    <mergeCell ref="C31:I31"/>
    <mergeCell ref="J31:L31"/>
    <mergeCell ref="P31:R31"/>
    <mergeCell ref="O26:O27"/>
    <mergeCell ref="S26:S27"/>
    <mergeCell ref="T26:T27"/>
    <mergeCell ref="D28:D29"/>
    <mergeCell ref="F28:F29"/>
    <mergeCell ref="G28:G29"/>
    <mergeCell ref="I28:I29"/>
    <mergeCell ref="L28:L29"/>
    <mergeCell ref="N28:N29"/>
    <mergeCell ref="O28:O29"/>
    <mergeCell ref="G25:G27"/>
    <mergeCell ref="K25:K27"/>
    <mergeCell ref="L25:L27"/>
    <mergeCell ref="E26:E27"/>
    <mergeCell ref="F26:F27"/>
    <mergeCell ref="I26:I27"/>
    <mergeCell ref="U31:W31"/>
    <mergeCell ref="C32:C52"/>
    <mergeCell ref="D32:D34"/>
    <mergeCell ref="E32:E33"/>
    <mergeCell ref="F32:F33"/>
    <mergeCell ref="G32:G34"/>
    <mergeCell ref="I32:I33"/>
    <mergeCell ref="J32:J34"/>
    <mergeCell ref="K32:K44"/>
    <mergeCell ref="L32:L44"/>
    <mergeCell ref="S32:S33"/>
    <mergeCell ref="T32:T33"/>
    <mergeCell ref="U32:U44"/>
    <mergeCell ref="V32:V44"/>
    <mergeCell ref="W32:W44"/>
    <mergeCell ref="D35:D36"/>
    <mergeCell ref="G35:G36"/>
    <mergeCell ref="J35:J36"/>
    <mergeCell ref="M35:M36"/>
    <mergeCell ref="D37:D44"/>
    <mergeCell ref="M32:M34"/>
    <mergeCell ref="N32:N33"/>
    <mergeCell ref="O32:O33"/>
    <mergeCell ref="P32:P44"/>
    <mergeCell ref="Q32:Q44"/>
    <mergeCell ref="R32:R44"/>
    <mergeCell ref="O37:O40"/>
    <mergeCell ref="S37:S40"/>
    <mergeCell ref="T37:T40"/>
    <mergeCell ref="J39:J44"/>
    <mergeCell ref="E41:E44"/>
    <mergeCell ref="F41:F44"/>
    <mergeCell ref="I41:I44"/>
    <mergeCell ref="N41:N44"/>
    <mergeCell ref="O41:O44"/>
    <mergeCell ref="S41:S44"/>
    <mergeCell ref="T41:T44"/>
    <mergeCell ref="E37:E40"/>
    <mergeCell ref="F37:F40"/>
    <mergeCell ref="G37:G44"/>
    <mergeCell ref="I37:I40"/>
    <mergeCell ref="M37:M44"/>
    <mergeCell ref="N37:N40"/>
    <mergeCell ref="L45:L52"/>
    <mergeCell ref="M45:M52"/>
    <mergeCell ref="N45:N48"/>
    <mergeCell ref="O45:O48"/>
    <mergeCell ref="D45:D52"/>
    <mergeCell ref="E45:E48"/>
    <mergeCell ref="F45:F48"/>
    <mergeCell ref="G45:G52"/>
    <mergeCell ref="H45:H46"/>
    <mergeCell ref="I45:I48"/>
    <mergeCell ref="C53:H53"/>
    <mergeCell ref="J53:N53"/>
    <mergeCell ref="C54:I54"/>
    <mergeCell ref="J54:L54"/>
    <mergeCell ref="P54:R54"/>
    <mergeCell ref="U54:W54"/>
    <mergeCell ref="W45:W52"/>
    <mergeCell ref="H47:H48"/>
    <mergeCell ref="E49:E52"/>
    <mergeCell ref="F49:F52"/>
    <mergeCell ref="H49:H52"/>
    <mergeCell ref="I49:I52"/>
    <mergeCell ref="K49:K52"/>
    <mergeCell ref="N49:N52"/>
    <mergeCell ref="O49:O52"/>
    <mergeCell ref="T49:T52"/>
    <mergeCell ref="P45:P52"/>
    <mergeCell ref="Q45:Q52"/>
    <mergeCell ref="R45:R52"/>
    <mergeCell ref="T45:T48"/>
    <mergeCell ref="U45:U52"/>
    <mergeCell ref="V45:V52"/>
    <mergeCell ref="J45:J52"/>
    <mergeCell ref="K45:K48"/>
    <mergeCell ref="A55:A75"/>
    <mergeCell ref="C55:C61"/>
    <mergeCell ref="D55:D56"/>
    <mergeCell ref="G55:G56"/>
    <mergeCell ref="J55:J61"/>
    <mergeCell ref="K55:K56"/>
    <mergeCell ref="C63:I63"/>
    <mergeCell ref="J63:L63"/>
    <mergeCell ref="D66:D67"/>
    <mergeCell ref="G66:G67"/>
    <mergeCell ref="C68:H68"/>
    <mergeCell ref="J68:N68"/>
    <mergeCell ref="C69:I69"/>
    <mergeCell ref="J69:L69"/>
    <mergeCell ref="C70:C75"/>
    <mergeCell ref="D70:D71"/>
    <mergeCell ref="E70:E71"/>
    <mergeCell ref="F70:F71"/>
    <mergeCell ref="G70:G71"/>
    <mergeCell ref="I70:I71"/>
    <mergeCell ref="D74:D75"/>
    <mergeCell ref="G74:G75"/>
    <mergeCell ref="H74:H75"/>
    <mergeCell ref="N57:N61"/>
    <mergeCell ref="O57:O61"/>
    <mergeCell ref="T57:T61"/>
    <mergeCell ref="H60:H61"/>
    <mergeCell ref="C62:H62"/>
    <mergeCell ref="J62:N62"/>
    <mergeCell ref="L55:L61"/>
    <mergeCell ref="M55:M61"/>
    <mergeCell ref="D57:D61"/>
    <mergeCell ref="E57:E61"/>
    <mergeCell ref="F57:F61"/>
    <mergeCell ref="G57:G61"/>
    <mergeCell ref="H57:H59"/>
    <mergeCell ref="I57:I61"/>
    <mergeCell ref="P69:R69"/>
    <mergeCell ref="U69:W69"/>
    <mergeCell ref="P63:R63"/>
    <mergeCell ref="U63:W63"/>
    <mergeCell ref="C64:C67"/>
    <mergeCell ref="D64:D65"/>
    <mergeCell ref="G64:G65"/>
    <mergeCell ref="H64:H65"/>
    <mergeCell ref="J64:J67"/>
    <mergeCell ref="K64:K65"/>
    <mergeCell ref="L64:L67"/>
    <mergeCell ref="M64:M67"/>
    <mergeCell ref="U74:U75"/>
    <mergeCell ref="V74:V75"/>
    <mergeCell ref="J70:J75"/>
    <mergeCell ref="L70:L73"/>
    <mergeCell ref="M70:M75"/>
    <mergeCell ref="N70:N71"/>
    <mergeCell ref="O70:O71"/>
    <mergeCell ref="P70:P73"/>
    <mergeCell ref="K74:K75"/>
    <mergeCell ref="L74:L75"/>
    <mergeCell ref="P74:P75"/>
    <mergeCell ref="C76:H76"/>
    <mergeCell ref="J76:N76"/>
    <mergeCell ref="A77:I77"/>
    <mergeCell ref="J77:L77"/>
    <mergeCell ref="P77:R77"/>
    <mergeCell ref="U77:W77"/>
    <mergeCell ref="W70:W75"/>
    <mergeCell ref="D72:D73"/>
    <mergeCell ref="F72:F73"/>
    <mergeCell ref="G72:G73"/>
    <mergeCell ref="H72:H73"/>
    <mergeCell ref="I72:I73"/>
    <mergeCell ref="K72:K73"/>
    <mergeCell ref="N72:N73"/>
    <mergeCell ref="O72:O73"/>
    <mergeCell ref="S72:S73"/>
    <mergeCell ref="Q70:Q73"/>
    <mergeCell ref="R70:R75"/>
    <mergeCell ref="S70:S71"/>
    <mergeCell ref="T70:T71"/>
    <mergeCell ref="U70:U73"/>
    <mergeCell ref="V70:V73"/>
    <mergeCell ref="T72:T73"/>
    <mergeCell ref="Q74:Q75"/>
    <mergeCell ref="V84:V85"/>
    <mergeCell ref="U86:U93"/>
    <mergeCell ref="A78:F78"/>
    <mergeCell ref="H78:L78"/>
    <mergeCell ref="N78:R78"/>
    <mergeCell ref="S78:W78"/>
    <mergeCell ref="A79:N79"/>
    <mergeCell ref="A80:A93"/>
    <mergeCell ref="B80:B93"/>
    <mergeCell ref="C80:C81"/>
    <mergeCell ref="D80:D81"/>
    <mergeCell ref="F80:F81"/>
    <mergeCell ref="T80:T81"/>
    <mergeCell ref="U80:U83"/>
    <mergeCell ref="V80:V83"/>
    <mergeCell ref="W80:W93"/>
    <mergeCell ref="C82:C87"/>
    <mergeCell ref="D82:D83"/>
    <mergeCell ref="G82:G83"/>
    <mergeCell ref="J82:J93"/>
    <mergeCell ref="K82:K83"/>
    <mergeCell ref="L82:L93"/>
    <mergeCell ref="N80:N81"/>
    <mergeCell ref="O80:O81"/>
    <mergeCell ref="O86:O87"/>
    <mergeCell ref="P86:P93"/>
    <mergeCell ref="S86:S87"/>
    <mergeCell ref="M82:M93"/>
    <mergeCell ref="D84:D85"/>
    <mergeCell ref="G84:G85"/>
    <mergeCell ref="H84:H85"/>
    <mergeCell ref="K84:K85"/>
    <mergeCell ref="Q84:Q85"/>
    <mergeCell ref="G92:G93"/>
    <mergeCell ref="H92:H93"/>
    <mergeCell ref="R80:R93"/>
    <mergeCell ref="S80:S81"/>
    <mergeCell ref="G80:G81"/>
    <mergeCell ref="I80:I81"/>
    <mergeCell ref="J80:J81"/>
    <mergeCell ref="K80:K81"/>
    <mergeCell ref="L80:L81"/>
    <mergeCell ref="M80:M81"/>
    <mergeCell ref="P80:P83"/>
    <mergeCell ref="Q80:Q83"/>
    <mergeCell ref="J94:N94"/>
    <mergeCell ref="A95:I95"/>
    <mergeCell ref="J95:L95"/>
    <mergeCell ref="P95:R95"/>
    <mergeCell ref="A96:F96"/>
    <mergeCell ref="H96:L96"/>
    <mergeCell ref="N96:R96"/>
    <mergeCell ref="T86:T87"/>
    <mergeCell ref="S96:W96"/>
    <mergeCell ref="C88:C93"/>
    <mergeCell ref="D88:D89"/>
    <mergeCell ref="G88:G89"/>
    <mergeCell ref="H88:H89"/>
    <mergeCell ref="D90:D91"/>
    <mergeCell ref="G90:G91"/>
    <mergeCell ref="H90:H91"/>
    <mergeCell ref="D92:D93"/>
    <mergeCell ref="C94:H94"/>
    <mergeCell ref="D86:D87"/>
    <mergeCell ref="F86:F87"/>
    <mergeCell ref="G86:G87"/>
    <mergeCell ref="H86:H87"/>
    <mergeCell ref="I86:I87"/>
    <mergeCell ref="N86:N87"/>
    <mergeCell ref="A97:N97"/>
    <mergeCell ref="P97:R97"/>
    <mergeCell ref="U97:W97"/>
    <mergeCell ref="A98:A101"/>
    <mergeCell ref="B98:B101"/>
    <mergeCell ref="C98:C99"/>
    <mergeCell ref="D98:D99"/>
    <mergeCell ref="G98:G99"/>
    <mergeCell ref="J98:J101"/>
    <mergeCell ref="U98:U101"/>
    <mergeCell ref="V98:V101"/>
    <mergeCell ref="W98:W101"/>
    <mergeCell ref="C100:C101"/>
    <mergeCell ref="D100:D101"/>
    <mergeCell ref="G100:G101"/>
    <mergeCell ref="H100:H101"/>
    <mergeCell ref="K98:K99"/>
    <mergeCell ref="L98:L101"/>
    <mergeCell ref="M98:M101"/>
    <mergeCell ref="P98:P101"/>
    <mergeCell ref="Q98:Q101"/>
    <mergeCell ref="R98:R101"/>
    <mergeCell ref="P104:R104"/>
    <mergeCell ref="U104:W104"/>
    <mergeCell ref="K105:N106"/>
    <mergeCell ref="O105:O106"/>
    <mergeCell ref="P105:R106"/>
    <mergeCell ref="S105:S106"/>
    <mergeCell ref="T105:T106"/>
    <mergeCell ref="U105:W106"/>
    <mergeCell ref="A102:A106"/>
    <mergeCell ref="C102:H102"/>
    <mergeCell ref="J102:L102"/>
    <mergeCell ref="P102:R102"/>
    <mergeCell ref="U102:W102"/>
    <mergeCell ref="B103:F103"/>
    <mergeCell ref="H103:L103"/>
    <mergeCell ref="N103:R103"/>
    <mergeCell ref="S103:W103"/>
    <mergeCell ref="B104:N104"/>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topLeftCell="F25" zoomScale="60" zoomScaleNormal="60" workbookViewId="0">
      <selection activeCell="K49" sqref="K49:K52"/>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9.42578125" customWidth="1"/>
    <col min="15" max="15" width="23.7109375" customWidth="1"/>
    <col min="16" max="16" width="65.28515625" customWidth="1"/>
    <col min="17" max="17" width="79.7109375" customWidth="1"/>
    <col min="18" max="18" width="80.85546875" customWidth="1"/>
    <col min="19" max="24" width="10" customWidth="1"/>
  </cols>
  <sheetData>
    <row r="1" spans="1:24" ht="24.75" customHeight="1" thickBot="1">
      <c r="A1" s="487"/>
      <c r="B1" s="403"/>
      <c r="C1" s="488" t="s">
        <v>95</v>
      </c>
      <c r="D1" s="489"/>
      <c r="E1" s="489"/>
      <c r="F1" s="489"/>
      <c r="G1" s="489"/>
      <c r="H1" s="489"/>
      <c r="I1" s="489"/>
      <c r="J1" s="489"/>
      <c r="K1" s="489"/>
      <c r="L1" s="489"/>
      <c r="M1" s="489"/>
      <c r="N1" s="489"/>
      <c r="O1" s="489"/>
      <c r="P1" s="489"/>
      <c r="Q1" s="489"/>
      <c r="R1" s="274" t="s">
        <v>1</v>
      </c>
    </row>
    <row r="2" spans="1:24" ht="22.5" customHeight="1" thickBot="1">
      <c r="A2" s="403"/>
      <c r="B2" s="403"/>
      <c r="C2" s="488" t="s">
        <v>94</v>
      </c>
      <c r="D2" s="489"/>
      <c r="E2" s="489"/>
      <c r="F2" s="489"/>
      <c r="G2" s="489"/>
      <c r="H2" s="489"/>
      <c r="I2" s="489"/>
      <c r="J2" s="489"/>
      <c r="K2" s="489"/>
      <c r="L2" s="489"/>
      <c r="M2" s="489"/>
      <c r="N2" s="489"/>
      <c r="O2" s="489"/>
      <c r="P2" s="489"/>
      <c r="Q2" s="489"/>
      <c r="R2" s="275" t="s">
        <v>92</v>
      </c>
    </row>
    <row r="3" spans="1:24" ht="22.5" customHeight="1" thickBot="1">
      <c r="A3" s="403"/>
      <c r="B3" s="403"/>
      <c r="C3" s="488" t="s">
        <v>96</v>
      </c>
      <c r="D3" s="489"/>
      <c r="E3" s="489"/>
      <c r="F3" s="489"/>
      <c r="G3" s="489"/>
      <c r="H3" s="489"/>
      <c r="I3" s="489"/>
      <c r="J3" s="489"/>
      <c r="K3" s="489"/>
      <c r="L3" s="489"/>
      <c r="M3" s="489"/>
      <c r="N3" s="489"/>
      <c r="O3" s="489"/>
      <c r="P3" s="489"/>
      <c r="Q3" s="489"/>
      <c r="R3" s="275" t="s">
        <v>104</v>
      </c>
    </row>
    <row r="4" spans="1:24" ht="26.25" customHeight="1" thickBot="1">
      <c r="A4" s="403"/>
      <c r="B4" s="403"/>
      <c r="C4" s="488" t="s">
        <v>0</v>
      </c>
      <c r="D4" s="489"/>
      <c r="E4" s="489"/>
      <c r="F4" s="489"/>
      <c r="G4" s="489"/>
      <c r="H4" s="489"/>
      <c r="I4" s="489"/>
      <c r="J4" s="489"/>
      <c r="K4" s="489"/>
      <c r="L4" s="489"/>
      <c r="M4" s="489"/>
      <c r="N4" s="489"/>
      <c r="O4" s="489"/>
      <c r="P4" s="489"/>
      <c r="Q4" s="489"/>
      <c r="R4" s="276" t="s">
        <v>93</v>
      </c>
    </row>
    <row r="5" spans="1:24" ht="31.5" customHeight="1" thickBot="1">
      <c r="A5" s="490" t="s">
        <v>77</v>
      </c>
      <c r="B5" s="491"/>
      <c r="C5" s="492"/>
      <c r="D5" s="492"/>
      <c r="E5" s="492"/>
      <c r="F5" s="492"/>
      <c r="G5" s="492"/>
      <c r="H5" s="492"/>
      <c r="I5" s="492"/>
      <c r="J5" s="492"/>
      <c r="K5" s="123" t="s">
        <v>2</v>
      </c>
      <c r="L5" s="124">
        <v>11322</v>
      </c>
      <c r="M5" s="125">
        <v>11322</v>
      </c>
      <c r="N5" s="493" t="s">
        <v>44</v>
      </c>
      <c r="O5" s="494"/>
      <c r="P5" s="494"/>
      <c r="Q5" s="494"/>
      <c r="R5" s="495"/>
      <c r="S5" s="2"/>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3"/>
      <c r="T6" s="3"/>
      <c r="U6" s="3"/>
      <c r="V6" s="3"/>
      <c r="W6" s="3"/>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1"/>
      <c r="T7" s="1"/>
      <c r="U7" s="1"/>
      <c r="V7" s="1"/>
      <c r="W7" s="1"/>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t="s">
        <v>254</v>
      </c>
      <c r="L8" s="535"/>
      <c r="M8" s="537" t="s">
        <v>226</v>
      </c>
      <c r="N8" s="272"/>
      <c r="O8" s="256">
        <f>N8/F8</f>
        <v>0</v>
      </c>
      <c r="P8" s="538"/>
      <c r="Q8" s="541"/>
      <c r="R8" s="543"/>
      <c r="S8" s="1"/>
      <c r="T8" s="1"/>
      <c r="U8" s="1"/>
      <c r="V8" s="1"/>
      <c r="W8" s="1"/>
      <c r="X8" s="1"/>
    </row>
    <row r="9" spans="1:24" ht="24.75" customHeight="1">
      <c r="A9" s="502"/>
      <c r="B9" s="504"/>
      <c r="C9" s="506"/>
      <c r="D9" s="154"/>
      <c r="E9" s="160" t="s">
        <v>113</v>
      </c>
      <c r="F9" s="195">
        <v>25</v>
      </c>
      <c r="G9" s="157"/>
      <c r="H9" s="509"/>
      <c r="I9" s="185">
        <v>0.1</v>
      </c>
      <c r="J9" s="511"/>
      <c r="K9" s="514"/>
      <c r="L9" s="536"/>
      <c r="M9" s="537"/>
      <c r="N9" s="272"/>
      <c r="O9" s="193">
        <f t="shared" ref="O9:O15" si="0">N9/F9</f>
        <v>0</v>
      </c>
      <c r="P9" s="539"/>
      <c r="Q9" s="542"/>
      <c r="R9" s="544"/>
      <c r="S9" s="1"/>
      <c r="T9" s="1"/>
      <c r="U9" s="1"/>
      <c r="V9" s="1"/>
      <c r="W9" s="1"/>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c r="O10" s="245">
        <f t="shared" si="0"/>
        <v>0</v>
      </c>
      <c r="P10" s="539"/>
      <c r="Q10" s="542"/>
      <c r="R10" s="544"/>
      <c r="S10" s="1"/>
      <c r="T10" s="1"/>
      <c r="U10" s="1"/>
      <c r="V10" s="1"/>
      <c r="W10" s="1"/>
      <c r="X10" s="1"/>
    </row>
    <row r="11" spans="1:24" ht="111.75" customHeight="1">
      <c r="A11" s="502"/>
      <c r="B11" s="504"/>
      <c r="C11" s="506"/>
      <c r="D11" s="526"/>
      <c r="E11" s="160" t="s">
        <v>113</v>
      </c>
      <c r="F11" s="195">
        <v>550</v>
      </c>
      <c r="G11" s="546"/>
      <c r="H11" s="547"/>
      <c r="I11" s="185">
        <v>0.2</v>
      </c>
      <c r="J11" s="511"/>
      <c r="K11" s="514"/>
      <c r="L11" s="536"/>
      <c r="M11" s="537"/>
      <c r="N11" s="272"/>
      <c r="O11" s="193">
        <f t="shared" si="0"/>
        <v>0</v>
      </c>
      <c r="P11" s="539"/>
      <c r="Q11" s="542"/>
      <c r="R11" s="544"/>
      <c r="S11" s="1"/>
      <c r="T11" s="1"/>
      <c r="U11" s="1"/>
      <c r="V11" s="1"/>
      <c r="W11" s="1"/>
      <c r="X11" s="1"/>
    </row>
    <row r="12" spans="1:24" ht="84.75" customHeight="1">
      <c r="A12" s="502"/>
      <c r="B12" s="504"/>
      <c r="C12" s="506"/>
      <c r="D12" s="553" t="s">
        <v>108</v>
      </c>
      <c r="E12" s="159" t="s">
        <v>112</v>
      </c>
      <c r="F12" s="196">
        <v>10</v>
      </c>
      <c r="G12" s="546" t="s">
        <v>109</v>
      </c>
      <c r="H12" s="555" t="s">
        <v>115</v>
      </c>
      <c r="I12" s="185">
        <v>0.1</v>
      </c>
      <c r="J12" s="511"/>
      <c r="K12" s="513"/>
      <c r="L12" s="535"/>
      <c r="M12" s="537"/>
      <c r="N12" s="272"/>
      <c r="O12" s="245">
        <f t="shared" si="0"/>
        <v>0</v>
      </c>
      <c r="P12" s="539"/>
      <c r="Q12" s="542"/>
      <c r="R12" s="544"/>
    </row>
    <row r="13" spans="1:24" ht="38.25" customHeight="1">
      <c r="A13" s="502"/>
      <c r="B13" s="504"/>
      <c r="C13" s="506"/>
      <c r="D13" s="553"/>
      <c r="E13" s="160" t="s">
        <v>113</v>
      </c>
      <c r="F13" s="197">
        <v>5</v>
      </c>
      <c r="G13" s="546"/>
      <c r="H13" s="556"/>
      <c r="I13" s="186">
        <v>0.1</v>
      </c>
      <c r="J13" s="511"/>
      <c r="K13" s="514"/>
      <c r="L13" s="536"/>
      <c r="M13" s="537"/>
      <c r="N13" s="272"/>
      <c r="O13" s="193">
        <f t="shared" si="0"/>
        <v>0</v>
      </c>
      <c r="P13" s="539"/>
      <c r="Q13" s="542"/>
      <c r="R13" s="544"/>
    </row>
    <row r="14" spans="1:24" ht="57.75" customHeight="1">
      <c r="A14" s="502"/>
      <c r="B14" s="504"/>
      <c r="C14" s="506"/>
      <c r="D14" s="553"/>
      <c r="E14" s="159" t="s">
        <v>112</v>
      </c>
      <c r="F14" s="197">
        <v>87</v>
      </c>
      <c r="G14" s="546"/>
      <c r="H14" s="557" t="s">
        <v>116</v>
      </c>
      <c r="I14" s="186">
        <v>0.1</v>
      </c>
      <c r="J14" s="511"/>
      <c r="K14" s="513"/>
      <c r="L14" s="535"/>
      <c r="M14" s="537"/>
      <c r="N14" s="272"/>
      <c r="O14" s="245">
        <f t="shared" si="0"/>
        <v>0</v>
      </c>
      <c r="P14" s="539"/>
      <c r="Q14" s="542"/>
      <c r="R14" s="544"/>
    </row>
    <row r="15" spans="1:24" ht="35.25" customHeight="1">
      <c r="A15" s="502"/>
      <c r="B15" s="504"/>
      <c r="C15" s="507"/>
      <c r="D15" s="545"/>
      <c r="E15" s="164" t="s">
        <v>113</v>
      </c>
      <c r="F15" s="198">
        <v>20</v>
      </c>
      <c r="G15" s="554"/>
      <c r="H15" s="558"/>
      <c r="I15" s="186">
        <v>0.1</v>
      </c>
      <c r="J15" s="512"/>
      <c r="K15" s="514"/>
      <c r="L15" s="536"/>
      <c r="M15" s="537"/>
      <c r="N15" s="272"/>
      <c r="O15" s="193">
        <f t="shared" si="0"/>
        <v>0</v>
      </c>
      <c r="P15" s="540"/>
      <c r="Q15" s="542"/>
      <c r="R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row>
    <row r="17" spans="1:18" ht="57.75" customHeight="1">
      <c r="A17" s="502"/>
      <c r="B17" s="504"/>
      <c r="C17" s="525" t="s">
        <v>234</v>
      </c>
      <c r="D17" s="549" t="s">
        <v>119</v>
      </c>
      <c r="E17" s="163" t="s">
        <v>112</v>
      </c>
      <c r="F17" s="199">
        <v>3</v>
      </c>
      <c r="G17" s="550" t="s">
        <v>121</v>
      </c>
      <c r="H17" s="158" t="s">
        <v>123</v>
      </c>
      <c r="I17" s="179">
        <v>0.25</v>
      </c>
      <c r="J17" s="551" t="s">
        <v>225</v>
      </c>
      <c r="K17" s="534"/>
      <c r="L17" s="552"/>
      <c r="M17" s="537"/>
      <c r="N17" s="272"/>
      <c r="O17" s="246">
        <f>N17/F17</f>
        <v>0</v>
      </c>
      <c r="P17" s="559"/>
      <c r="Q17" s="206"/>
      <c r="R17" s="209"/>
    </row>
    <row r="18" spans="1:18" ht="62.25" customHeight="1">
      <c r="A18" s="502"/>
      <c r="B18" s="504"/>
      <c r="C18" s="525"/>
      <c r="D18" s="549"/>
      <c r="E18" s="160" t="s">
        <v>113</v>
      </c>
      <c r="F18" s="191">
        <v>1</v>
      </c>
      <c r="G18" s="527"/>
      <c r="H18" s="155" t="s">
        <v>124</v>
      </c>
      <c r="I18" s="180">
        <v>0.25</v>
      </c>
      <c r="J18" s="551"/>
      <c r="K18" s="534"/>
      <c r="L18" s="552"/>
      <c r="M18" s="537"/>
      <c r="N18" s="272"/>
      <c r="O18" s="204">
        <f>N18/F18</f>
        <v>0</v>
      </c>
      <c r="P18" s="559"/>
      <c r="Q18" s="207"/>
      <c r="R18" s="210"/>
    </row>
    <row r="19" spans="1:18" ht="57.75" customHeight="1">
      <c r="A19" s="502"/>
      <c r="B19" s="504"/>
      <c r="C19" s="525"/>
      <c r="D19" s="560" t="s">
        <v>120</v>
      </c>
      <c r="E19" s="562" t="s">
        <v>112</v>
      </c>
      <c r="F19" s="564">
        <v>3</v>
      </c>
      <c r="G19" s="528" t="s">
        <v>122</v>
      </c>
      <c r="H19" s="155" t="s">
        <v>125</v>
      </c>
      <c r="I19" s="567">
        <v>0.25</v>
      </c>
      <c r="J19" s="551"/>
      <c r="K19" s="534"/>
      <c r="L19" s="552"/>
      <c r="M19" s="537"/>
      <c r="N19" s="569"/>
      <c r="O19" s="571">
        <f>N19/F19</f>
        <v>0</v>
      </c>
      <c r="P19" s="559"/>
      <c r="Q19" s="207"/>
      <c r="R19" s="210"/>
    </row>
    <row r="20" spans="1:18" ht="57.75" customHeight="1">
      <c r="A20" s="502"/>
      <c r="B20" s="504"/>
      <c r="C20" s="525"/>
      <c r="D20" s="560"/>
      <c r="E20" s="563"/>
      <c r="F20" s="565"/>
      <c r="G20" s="528"/>
      <c r="H20" s="167" t="s">
        <v>126</v>
      </c>
      <c r="I20" s="568"/>
      <c r="J20" s="551"/>
      <c r="K20" s="534"/>
      <c r="L20" s="552"/>
      <c r="M20" s="537"/>
      <c r="N20" s="570"/>
      <c r="O20" s="572"/>
      <c r="P20" s="559"/>
      <c r="Q20" s="207"/>
      <c r="R20" s="210"/>
    </row>
    <row r="21" spans="1:18" ht="62.25" customHeight="1">
      <c r="A21" s="502"/>
      <c r="B21" s="504"/>
      <c r="C21" s="525"/>
      <c r="D21" s="561"/>
      <c r="E21" s="164" t="s">
        <v>113</v>
      </c>
      <c r="F21" s="200">
        <v>1</v>
      </c>
      <c r="G21" s="566"/>
      <c r="H21" s="156" t="s">
        <v>127</v>
      </c>
      <c r="I21" s="180">
        <v>0.25</v>
      </c>
      <c r="J21" s="551"/>
      <c r="K21" s="534"/>
      <c r="L21" s="552"/>
      <c r="M21" s="537"/>
      <c r="N21" s="272"/>
      <c r="O21" s="204">
        <f>N21/F21</f>
        <v>0</v>
      </c>
      <c r="P21" s="559"/>
      <c r="Q21" s="207"/>
      <c r="R21" s="210"/>
    </row>
    <row r="22" spans="1:18" ht="42" customHeight="1">
      <c r="A22" s="502"/>
      <c r="B22" s="504"/>
      <c r="C22" s="522"/>
      <c r="D22" s="522"/>
      <c r="E22" s="522"/>
      <c r="F22" s="522"/>
      <c r="G22" s="522"/>
      <c r="H22" s="522"/>
      <c r="I22" s="184">
        <f>SUM(I17:I21)</f>
        <v>1</v>
      </c>
      <c r="J22" s="176"/>
      <c r="K22" s="523"/>
      <c r="L22" s="524"/>
      <c r="M22" s="537"/>
      <c r="N22" s="277"/>
      <c r="O22" s="205">
        <f>AVERAGE(O17:O21)</f>
        <v>0</v>
      </c>
      <c r="P22" s="177"/>
      <c r="Q22" s="177"/>
      <c r="R22" s="178"/>
    </row>
    <row r="23" spans="1:18" ht="57.75" customHeight="1">
      <c r="A23" s="502"/>
      <c r="B23" s="504"/>
      <c r="C23" s="525" t="s">
        <v>148</v>
      </c>
      <c r="D23" s="525" t="s">
        <v>150</v>
      </c>
      <c r="E23" s="163" t="s">
        <v>112</v>
      </c>
      <c r="F23" s="190">
        <v>16</v>
      </c>
      <c r="G23" s="527" t="s">
        <v>149</v>
      </c>
      <c r="H23" s="529" t="s">
        <v>155</v>
      </c>
      <c r="I23" s="241">
        <v>0.3</v>
      </c>
      <c r="J23" s="531" t="s">
        <v>162</v>
      </c>
      <c r="K23" s="534"/>
      <c r="L23" s="552"/>
      <c r="M23" s="537"/>
      <c r="N23" s="190"/>
      <c r="O23" s="248">
        <f>N23/F23</f>
        <v>0</v>
      </c>
      <c r="P23" s="207"/>
      <c r="Q23" s="207"/>
      <c r="R23" s="210"/>
    </row>
    <row r="24" spans="1:18" ht="57.75" customHeight="1">
      <c r="A24" s="502"/>
      <c r="B24" s="504"/>
      <c r="C24" s="525"/>
      <c r="D24" s="526"/>
      <c r="E24" s="161" t="s">
        <v>113</v>
      </c>
      <c r="F24" s="191">
        <v>5</v>
      </c>
      <c r="G24" s="528"/>
      <c r="H24" s="530"/>
      <c r="I24" s="241">
        <v>0.1</v>
      </c>
      <c r="J24" s="531"/>
      <c r="K24" s="534"/>
      <c r="L24" s="552"/>
      <c r="M24" s="537"/>
      <c r="N24" s="192"/>
      <c r="O24" s="202">
        <f>N24/F24</f>
        <v>0</v>
      </c>
      <c r="P24" s="207"/>
      <c r="Q24" s="207"/>
      <c r="R24" s="210"/>
    </row>
    <row r="25" spans="1:18" ht="95.25" customHeight="1">
      <c r="A25" s="502"/>
      <c r="B25" s="504"/>
      <c r="C25" s="525"/>
      <c r="D25" s="545" t="s">
        <v>152</v>
      </c>
      <c r="E25" s="159" t="s">
        <v>112</v>
      </c>
      <c r="F25" s="192">
        <v>16</v>
      </c>
      <c r="G25" s="566" t="s">
        <v>151</v>
      </c>
      <c r="H25" s="155" t="s">
        <v>158</v>
      </c>
      <c r="I25" s="247">
        <v>0.2</v>
      </c>
      <c r="J25" s="532"/>
      <c r="K25" s="534"/>
      <c r="L25" s="552"/>
      <c r="M25" s="537"/>
      <c r="N25" s="192"/>
      <c r="O25" s="249">
        <f>N25/F25</f>
        <v>0</v>
      </c>
      <c r="P25" s="207"/>
      <c r="Q25" s="207"/>
      <c r="R25" s="210"/>
    </row>
    <row r="26" spans="1:18" ht="57.75" customHeight="1">
      <c r="A26" s="502"/>
      <c r="B26" s="504"/>
      <c r="C26" s="525"/>
      <c r="D26" s="525"/>
      <c r="E26" s="583" t="s">
        <v>113</v>
      </c>
      <c r="F26" s="576">
        <v>5</v>
      </c>
      <c r="G26" s="550"/>
      <c r="H26" s="155" t="s">
        <v>159</v>
      </c>
      <c r="I26" s="567">
        <v>0.2</v>
      </c>
      <c r="J26" s="532"/>
      <c r="K26" s="534"/>
      <c r="L26" s="552"/>
      <c r="M26" s="537"/>
      <c r="N26" s="573"/>
      <c r="O26" s="575">
        <f>N26/F26</f>
        <v>0</v>
      </c>
      <c r="P26" s="207"/>
      <c r="Q26" s="207"/>
      <c r="R26" s="210"/>
    </row>
    <row r="27" spans="1:18" ht="57.75" customHeight="1">
      <c r="A27" s="502"/>
      <c r="B27" s="504"/>
      <c r="C27" s="525"/>
      <c r="D27" s="526"/>
      <c r="E27" s="584"/>
      <c r="F27" s="585"/>
      <c r="G27" s="527"/>
      <c r="H27" s="155" t="s">
        <v>160</v>
      </c>
      <c r="I27" s="568"/>
      <c r="J27" s="532"/>
      <c r="K27" s="534"/>
      <c r="L27" s="552"/>
      <c r="M27" s="537"/>
      <c r="N27" s="574"/>
      <c r="O27" s="575"/>
      <c r="P27" s="207"/>
      <c r="Q27" s="207"/>
      <c r="R27" s="210"/>
    </row>
    <row r="28" spans="1:18" ht="57.75" customHeight="1">
      <c r="A28" s="502"/>
      <c r="B28" s="504"/>
      <c r="C28" s="525"/>
      <c r="D28" s="553" t="s">
        <v>153</v>
      </c>
      <c r="E28" s="159" t="s">
        <v>112</v>
      </c>
      <c r="F28" s="576">
        <v>1</v>
      </c>
      <c r="G28" s="528" t="s">
        <v>154</v>
      </c>
      <c r="H28" s="155" t="s">
        <v>156</v>
      </c>
      <c r="I28" s="567">
        <v>0.2</v>
      </c>
      <c r="J28" s="533"/>
      <c r="K28" s="153"/>
      <c r="L28" s="578"/>
      <c r="M28" s="537"/>
      <c r="N28" s="573"/>
      <c r="O28" s="581">
        <f>N28/F28</f>
        <v>0</v>
      </c>
      <c r="P28" s="207"/>
      <c r="Q28" s="207"/>
      <c r="R28" s="210"/>
    </row>
    <row r="29" spans="1:18" ht="57.75" customHeight="1">
      <c r="A29" s="502"/>
      <c r="B29" s="504"/>
      <c r="C29" s="525"/>
      <c r="D29" s="545"/>
      <c r="E29" s="162" t="s">
        <v>113</v>
      </c>
      <c r="F29" s="577"/>
      <c r="G29" s="566"/>
      <c r="H29" s="156" t="s">
        <v>157</v>
      </c>
      <c r="I29" s="568"/>
      <c r="J29" s="533"/>
      <c r="K29" s="153"/>
      <c r="L29" s="579"/>
      <c r="M29" s="537"/>
      <c r="N29" s="580"/>
      <c r="O29" s="582"/>
      <c r="P29" s="208"/>
      <c r="Q29" s="208"/>
      <c r="R29" s="211"/>
    </row>
    <row r="30" spans="1:18" ht="57.75" customHeight="1">
      <c r="A30" s="502"/>
      <c r="B30" s="504"/>
      <c r="C30" s="586"/>
      <c r="D30" s="587"/>
      <c r="E30" s="587"/>
      <c r="F30" s="587"/>
      <c r="G30" s="587"/>
      <c r="H30" s="588"/>
      <c r="I30" s="184">
        <f>SUM(I23:I29)</f>
        <v>1</v>
      </c>
      <c r="J30" s="589"/>
      <c r="K30" s="589"/>
      <c r="L30" s="589"/>
      <c r="M30" s="589"/>
      <c r="N30" s="589"/>
      <c r="O30" s="184">
        <f>AVERAGE(O23:O29)</f>
        <v>0</v>
      </c>
      <c r="P30" s="212"/>
      <c r="Q30" s="177"/>
      <c r="R30" s="214"/>
    </row>
    <row r="31" spans="1:18" ht="44.25" customHeight="1">
      <c r="A31" s="502"/>
      <c r="B31" s="505"/>
      <c r="C31" s="590"/>
      <c r="D31" s="591"/>
      <c r="E31" s="591"/>
      <c r="F31" s="591"/>
      <c r="G31" s="591"/>
      <c r="H31" s="591"/>
      <c r="I31" s="592"/>
      <c r="J31" s="593" t="s">
        <v>22</v>
      </c>
      <c r="K31" s="594"/>
      <c r="L31" s="595"/>
      <c r="M31" s="215">
        <v>0.15</v>
      </c>
      <c r="N31" s="189"/>
      <c r="O31" s="215">
        <f>(AVERAGE(O8:O29))*M31</f>
        <v>0</v>
      </c>
      <c r="P31" s="596"/>
      <c r="Q31" s="597"/>
      <c r="R31" s="598"/>
    </row>
    <row r="32" spans="1:18"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 r="O32" s="633">
        <f>N32/F32</f>
        <v>0</v>
      </c>
      <c r="P32" s="634"/>
      <c r="Q32" s="604"/>
      <c r="R32" s="606"/>
    </row>
    <row r="33" spans="1:18" ht="96.75" customHeight="1">
      <c r="A33" s="502"/>
      <c r="B33" s="504"/>
      <c r="C33" s="525"/>
      <c r="D33" s="600"/>
      <c r="E33" s="584"/>
      <c r="F33" s="603"/>
      <c r="G33" s="506"/>
      <c r="H33" s="169" t="s">
        <v>186</v>
      </c>
      <c r="I33" s="614"/>
      <c r="J33" s="609"/>
      <c r="K33" s="616"/>
      <c r="L33" s="620"/>
      <c r="M33" s="622"/>
      <c r="N33" s="603"/>
      <c r="O33" s="633"/>
      <c r="P33" s="635"/>
      <c r="Q33" s="605"/>
      <c r="R33" s="607"/>
    </row>
    <row r="34" spans="1:18" ht="103.5" customHeight="1">
      <c r="A34" s="502"/>
      <c r="B34" s="504"/>
      <c r="C34" s="525"/>
      <c r="D34" s="601"/>
      <c r="E34" s="160" t="s">
        <v>113</v>
      </c>
      <c r="F34" s="160">
        <v>2</v>
      </c>
      <c r="G34" s="506"/>
      <c r="H34" s="169" t="s">
        <v>187</v>
      </c>
      <c r="I34" s="216">
        <v>0.05</v>
      </c>
      <c r="J34" s="609"/>
      <c r="K34" s="617"/>
      <c r="L34" s="621"/>
      <c r="M34" s="603"/>
      <c r="N34" s="160"/>
      <c r="O34" s="219">
        <f>N34/F34</f>
        <v>0</v>
      </c>
      <c r="P34" s="374"/>
      <c r="Q34" s="381"/>
      <c r="R34" s="607"/>
    </row>
    <row r="35" spans="1:18" ht="150" customHeight="1">
      <c r="A35" s="502"/>
      <c r="B35" s="504"/>
      <c r="C35" s="525"/>
      <c r="D35" s="599" t="s">
        <v>132</v>
      </c>
      <c r="E35" s="159" t="s">
        <v>129</v>
      </c>
      <c r="F35" s="165">
        <v>10</v>
      </c>
      <c r="G35" s="553" t="s">
        <v>131</v>
      </c>
      <c r="H35" s="168" t="s">
        <v>215</v>
      </c>
      <c r="I35" s="216">
        <v>0.1</v>
      </c>
      <c r="J35" s="609" t="s">
        <v>164</v>
      </c>
      <c r="K35" s="617"/>
      <c r="L35" s="408"/>
      <c r="M35" s="610"/>
      <c r="N35" s="165"/>
      <c r="O35" s="248">
        <f>N35/F35</f>
        <v>0</v>
      </c>
      <c r="P35" s="636"/>
      <c r="Q35" s="408"/>
      <c r="R35" s="607"/>
    </row>
    <row r="36" spans="1:18" ht="166.5" customHeight="1">
      <c r="A36" s="502"/>
      <c r="B36" s="504"/>
      <c r="C36" s="525"/>
      <c r="D36" s="601"/>
      <c r="E36" s="160" t="s">
        <v>113</v>
      </c>
      <c r="F36" s="165">
        <v>4</v>
      </c>
      <c r="G36" s="553"/>
      <c r="H36" s="170" t="s">
        <v>216</v>
      </c>
      <c r="I36" s="216">
        <v>0.1</v>
      </c>
      <c r="J36" s="609"/>
      <c r="K36" s="617"/>
      <c r="L36" s="408"/>
      <c r="M36" s="611"/>
      <c r="N36" s="165"/>
      <c r="O36" s="202">
        <f>N36/F36</f>
        <v>0</v>
      </c>
      <c r="P36" s="636"/>
      <c r="Q36" s="408"/>
      <c r="R36" s="607"/>
    </row>
    <row r="37" spans="1:18" ht="79.5" customHeight="1">
      <c r="A37" s="502"/>
      <c r="B37" s="504"/>
      <c r="C37" s="525"/>
      <c r="D37" s="506" t="s">
        <v>133</v>
      </c>
      <c r="E37" s="562" t="s">
        <v>129</v>
      </c>
      <c r="F37" s="623">
        <v>20</v>
      </c>
      <c r="G37" s="553" t="s">
        <v>134</v>
      </c>
      <c r="H37" s="166" t="s">
        <v>189</v>
      </c>
      <c r="I37" s="626">
        <v>0.2</v>
      </c>
      <c r="J37" s="151"/>
      <c r="K37" s="618"/>
      <c r="L37" s="408"/>
      <c r="M37" s="611"/>
      <c r="N37" s="623"/>
      <c r="O37" s="630">
        <f>N37/F37</f>
        <v>0</v>
      </c>
      <c r="P37" s="636"/>
      <c r="Q37" s="408"/>
      <c r="R37" s="607"/>
    </row>
    <row r="38" spans="1:18" ht="66" customHeight="1">
      <c r="A38" s="502"/>
      <c r="B38" s="504"/>
      <c r="C38" s="525"/>
      <c r="D38" s="506"/>
      <c r="E38" s="612"/>
      <c r="F38" s="624"/>
      <c r="G38" s="553"/>
      <c r="H38" s="166" t="s">
        <v>190</v>
      </c>
      <c r="I38" s="627"/>
      <c r="J38" s="151"/>
      <c r="K38" s="618"/>
      <c r="L38" s="408"/>
      <c r="M38" s="611"/>
      <c r="N38" s="624"/>
      <c r="O38" s="631"/>
      <c r="P38" s="636"/>
      <c r="Q38" s="408"/>
      <c r="R38" s="607"/>
    </row>
    <row r="39" spans="1:18" ht="51" customHeight="1">
      <c r="A39" s="502"/>
      <c r="B39" s="504"/>
      <c r="C39" s="525"/>
      <c r="D39" s="506"/>
      <c r="E39" s="612"/>
      <c r="F39" s="624"/>
      <c r="G39" s="553"/>
      <c r="H39" s="166" t="s">
        <v>191</v>
      </c>
      <c r="I39" s="627"/>
      <c r="J39" s="533" t="s">
        <v>164</v>
      </c>
      <c r="K39" s="618"/>
      <c r="L39" s="408"/>
      <c r="M39" s="611"/>
      <c r="N39" s="624"/>
      <c r="O39" s="631"/>
      <c r="P39" s="636"/>
      <c r="Q39" s="408"/>
      <c r="R39" s="607"/>
    </row>
    <row r="40" spans="1:18" ht="49.5" customHeight="1">
      <c r="A40" s="502"/>
      <c r="B40" s="504"/>
      <c r="C40" s="525"/>
      <c r="D40" s="506"/>
      <c r="E40" s="563"/>
      <c r="F40" s="625"/>
      <c r="G40" s="553"/>
      <c r="H40" s="166" t="s">
        <v>192</v>
      </c>
      <c r="I40" s="628"/>
      <c r="J40" s="533"/>
      <c r="K40" s="618"/>
      <c r="L40" s="408"/>
      <c r="M40" s="611"/>
      <c r="N40" s="625"/>
      <c r="O40" s="632"/>
      <c r="P40" s="636"/>
      <c r="Q40" s="408"/>
      <c r="R40" s="607"/>
    </row>
    <row r="41" spans="1:18" ht="54" customHeight="1">
      <c r="A41" s="502"/>
      <c r="B41" s="504"/>
      <c r="C41" s="525"/>
      <c r="D41" s="506"/>
      <c r="E41" s="562" t="s">
        <v>113</v>
      </c>
      <c r="F41" s="623">
        <v>6</v>
      </c>
      <c r="G41" s="553"/>
      <c r="H41" s="166" t="s">
        <v>193</v>
      </c>
      <c r="I41" s="626">
        <v>0.1</v>
      </c>
      <c r="J41" s="533"/>
      <c r="K41" s="618"/>
      <c r="L41" s="408"/>
      <c r="M41" s="611"/>
      <c r="N41" s="623"/>
      <c r="O41" s="637">
        <f>N41/F41</f>
        <v>0</v>
      </c>
      <c r="P41" s="621"/>
      <c r="Q41" s="408"/>
      <c r="R41" s="607"/>
    </row>
    <row r="42" spans="1:18" ht="60" customHeight="1">
      <c r="A42" s="502"/>
      <c r="B42" s="504"/>
      <c r="C42" s="525"/>
      <c r="D42" s="506"/>
      <c r="E42" s="612"/>
      <c r="F42" s="624"/>
      <c r="G42" s="553"/>
      <c r="H42" s="166" t="s">
        <v>194</v>
      </c>
      <c r="I42" s="627"/>
      <c r="J42" s="533"/>
      <c r="K42" s="618"/>
      <c r="L42" s="408"/>
      <c r="M42" s="611"/>
      <c r="N42" s="624"/>
      <c r="O42" s="638"/>
      <c r="P42" s="621"/>
      <c r="Q42" s="408"/>
      <c r="R42" s="607"/>
    </row>
    <row r="43" spans="1:18" ht="57" customHeight="1">
      <c r="A43" s="502"/>
      <c r="B43" s="504"/>
      <c r="C43" s="525"/>
      <c r="D43" s="506"/>
      <c r="E43" s="612"/>
      <c r="F43" s="624"/>
      <c r="G43" s="553"/>
      <c r="H43" s="166" t="s">
        <v>195</v>
      </c>
      <c r="I43" s="627"/>
      <c r="J43" s="533"/>
      <c r="K43" s="618"/>
      <c r="L43" s="408"/>
      <c r="M43" s="611"/>
      <c r="N43" s="624"/>
      <c r="O43" s="638"/>
      <c r="P43" s="621"/>
      <c r="Q43" s="408"/>
      <c r="R43" s="607"/>
    </row>
    <row r="44" spans="1:18" ht="81" customHeight="1">
      <c r="A44" s="502"/>
      <c r="B44" s="504"/>
      <c r="C44" s="525"/>
      <c r="D44" s="506"/>
      <c r="E44" s="563"/>
      <c r="F44" s="625"/>
      <c r="G44" s="553"/>
      <c r="H44" s="166" t="s">
        <v>196</v>
      </c>
      <c r="I44" s="628"/>
      <c r="J44" s="533"/>
      <c r="K44" s="618"/>
      <c r="L44" s="408"/>
      <c r="M44" s="629"/>
      <c r="N44" s="625"/>
      <c r="O44" s="638"/>
      <c r="P44" s="621"/>
      <c r="Q44" s="408"/>
      <c r="R44" s="608"/>
    </row>
    <row r="45" spans="1:18" ht="43.5" customHeight="1">
      <c r="A45" s="502"/>
      <c r="B45" s="504"/>
      <c r="C45" s="525"/>
      <c r="D45" s="639" t="s">
        <v>239</v>
      </c>
      <c r="E45" s="641" t="s">
        <v>129</v>
      </c>
      <c r="F45" s="643">
        <v>20</v>
      </c>
      <c r="G45" s="646" t="s">
        <v>135</v>
      </c>
      <c r="H45" s="648" t="s">
        <v>240</v>
      </c>
      <c r="I45" s="626">
        <v>0.2</v>
      </c>
      <c r="J45" s="666" t="s">
        <v>237</v>
      </c>
      <c r="K45" s="668"/>
      <c r="L45" s="669"/>
      <c r="M45" s="672" t="s">
        <v>228</v>
      </c>
      <c r="N45" s="675"/>
      <c r="O45" s="633">
        <f>N45/F45</f>
        <v>0</v>
      </c>
      <c r="P45" s="654"/>
      <c r="Q45" s="656"/>
      <c r="R45" s="659"/>
    </row>
    <row r="46" spans="1:18" ht="94.5" customHeight="1">
      <c r="A46" s="502"/>
      <c r="B46" s="504"/>
      <c r="C46" s="525"/>
      <c r="D46" s="639"/>
      <c r="E46" s="533"/>
      <c r="F46" s="644"/>
      <c r="G46" s="646"/>
      <c r="H46" s="649"/>
      <c r="I46" s="627"/>
      <c r="J46" s="532"/>
      <c r="K46" s="668"/>
      <c r="L46" s="670"/>
      <c r="M46" s="673"/>
      <c r="N46" s="577"/>
      <c r="O46" s="633"/>
      <c r="P46" s="655"/>
      <c r="Q46" s="657"/>
      <c r="R46" s="660"/>
    </row>
    <row r="47" spans="1:18" ht="67.5" customHeight="1">
      <c r="A47" s="502"/>
      <c r="B47" s="504"/>
      <c r="C47" s="525"/>
      <c r="D47" s="639"/>
      <c r="E47" s="533"/>
      <c r="F47" s="644"/>
      <c r="G47" s="646"/>
      <c r="H47" s="648" t="s">
        <v>241</v>
      </c>
      <c r="I47" s="627"/>
      <c r="J47" s="532"/>
      <c r="K47" s="668"/>
      <c r="L47" s="670"/>
      <c r="M47" s="673"/>
      <c r="N47" s="577"/>
      <c r="O47" s="633"/>
      <c r="P47" s="655"/>
      <c r="Q47" s="657"/>
      <c r="R47" s="660"/>
    </row>
    <row r="48" spans="1:18" ht="69.75" customHeight="1">
      <c r="A48" s="502"/>
      <c r="B48" s="504"/>
      <c r="C48" s="525"/>
      <c r="D48" s="639"/>
      <c r="E48" s="642"/>
      <c r="F48" s="645"/>
      <c r="G48" s="646"/>
      <c r="H48" s="649"/>
      <c r="I48" s="628"/>
      <c r="J48" s="532"/>
      <c r="K48" s="668"/>
      <c r="L48" s="670"/>
      <c r="M48" s="673"/>
      <c r="N48" s="676"/>
      <c r="O48" s="633"/>
      <c r="P48" s="655"/>
      <c r="Q48" s="657"/>
      <c r="R48" s="660"/>
    </row>
    <row r="49" spans="1:18" ht="78.75" customHeight="1">
      <c r="A49" s="502"/>
      <c r="B49" s="504"/>
      <c r="C49" s="525"/>
      <c r="D49" s="639"/>
      <c r="E49" s="641" t="s">
        <v>113</v>
      </c>
      <c r="F49" s="643">
        <v>5</v>
      </c>
      <c r="G49" s="646"/>
      <c r="H49" s="648" t="s">
        <v>242</v>
      </c>
      <c r="I49" s="626">
        <v>0.1</v>
      </c>
      <c r="J49" s="533"/>
      <c r="K49" s="664"/>
      <c r="L49" s="671"/>
      <c r="M49" s="673"/>
      <c r="N49" s="677"/>
      <c r="O49" s="637">
        <f>N49/F49</f>
        <v>0</v>
      </c>
      <c r="P49" s="605"/>
      <c r="Q49" s="657"/>
      <c r="R49" s="660"/>
    </row>
    <row r="50" spans="1:18" ht="73.5" customHeight="1">
      <c r="A50" s="502"/>
      <c r="B50" s="504"/>
      <c r="C50" s="525"/>
      <c r="D50" s="639"/>
      <c r="E50" s="533"/>
      <c r="F50" s="644"/>
      <c r="G50" s="646"/>
      <c r="H50" s="663"/>
      <c r="I50" s="627"/>
      <c r="J50" s="533"/>
      <c r="K50" s="433"/>
      <c r="L50" s="671"/>
      <c r="M50" s="673"/>
      <c r="N50" s="677"/>
      <c r="O50" s="638"/>
      <c r="P50" s="605"/>
      <c r="Q50" s="657"/>
      <c r="R50" s="660"/>
    </row>
    <row r="51" spans="1:18" ht="23.25" customHeight="1">
      <c r="A51" s="502"/>
      <c r="B51" s="504"/>
      <c r="C51" s="525"/>
      <c r="D51" s="639"/>
      <c r="E51" s="533"/>
      <c r="F51" s="644"/>
      <c r="G51" s="646"/>
      <c r="H51" s="663"/>
      <c r="I51" s="627"/>
      <c r="J51" s="533"/>
      <c r="K51" s="433"/>
      <c r="L51" s="671"/>
      <c r="M51" s="673"/>
      <c r="N51" s="677"/>
      <c r="O51" s="638"/>
      <c r="P51" s="605"/>
      <c r="Q51" s="657"/>
      <c r="R51" s="660"/>
    </row>
    <row r="52" spans="1:18">
      <c r="A52" s="502"/>
      <c r="B52" s="504"/>
      <c r="C52" s="526"/>
      <c r="D52" s="640"/>
      <c r="E52" s="662"/>
      <c r="F52" s="645"/>
      <c r="G52" s="647"/>
      <c r="H52" s="649"/>
      <c r="I52" s="628"/>
      <c r="J52" s="667"/>
      <c r="K52" s="665"/>
      <c r="L52" s="379"/>
      <c r="M52" s="674"/>
      <c r="N52" s="677"/>
      <c r="O52" s="650"/>
      <c r="P52" s="379"/>
      <c r="Q52" s="658"/>
      <c r="R52" s="661"/>
    </row>
    <row r="53" spans="1:18"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row>
    <row r="54" spans="1:18" ht="54.75" customHeight="1">
      <c r="A54" s="502"/>
      <c r="B54" s="505"/>
      <c r="C54" s="590"/>
      <c r="D54" s="591"/>
      <c r="E54" s="591"/>
      <c r="F54" s="591"/>
      <c r="G54" s="591"/>
      <c r="H54" s="591"/>
      <c r="I54" s="592"/>
      <c r="J54" s="651" t="s">
        <v>277</v>
      </c>
      <c r="K54" s="652"/>
      <c r="L54" s="653"/>
      <c r="M54" s="215">
        <v>0.03</v>
      </c>
      <c r="N54" s="189"/>
      <c r="O54" s="221">
        <f>((AVERAGE(O32:O52)*M54))</f>
        <v>0</v>
      </c>
      <c r="P54" s="596"/>
      <c r="Q54" s="597"/>
      <c r="R54" s="598"/>
    </row>
    <row r="55" spans="1:18"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c r="O55" s="248">
        <f>IF(ISERROR(N55/F55),"",N55/F55)</f>
        <v>0</v>
      </c>
      <c r="P55" s="228"/>
      <c r="Q55" s="220"/>
      <c r="R55" s="69"/>
    </row>
    <row r="56" spans="1:18" ht="136.5" customHeight="1">
      <c r="A56" s="502"/>
      <c r="B56" s="504"/>
      <c r="C56" s="529"/>
      <c r="D56" s="529"/>
      <c r="E56" s="164" t="s">
        <v>113</v>
      </c>
      <c r="F56" s="222">
        <v>2</v>
      </c>
      <c r="G56" s="506"/>
      <c r="H56" s="183" t="s">
        <v>221</v>
      </c>
      <c r="I56" s="223">
        <v>0.6</v>
      </c>
      <c r="J56" s="551"/>
      <c r="K56" s="668"/>
      <c r="L56" s="684"/>
      <c r="M56" s="688"/>
      <c r="N56" s="222"/>
      <c r="O56" s="202">
        <f>N56/F56</f>
        <v>0</v>
      </c>
      <c r="P56" s="153"/>
      <c r="Q56" s="229"/>
      <c r="R56" s="70"/>
    </row>
    <row r="57" spans="1:18" ht="26.25" customHeight="1">
      <c r="A57" s="502"/>
      <c r="B57" s="504"/>
      <c r="C57" s="529"/>
      <c r="D57" s="545" t="s">
        <v>142</v>
      </c>
      <c r="E57" s="602" t="s">
        <v>129</v>
      </c>
      <c r="F57" s="675">
        <v>1</v>
      </c>
      <c r="G57" s="553" t="s">
        <v>138</v>
      </c>
      <c r="H57" s="554" t="s">
        <v>198</v>
      </c>
      <c r="I57" s="691">
        <v>0.2</v>
      </c>
      <c r="J57" s="551"/>
      <c r="K57" s="217"/>
      <c r="L57" s="685"/>
      <c r="M57" s="688"/>
      <c r="N57" s="675"/>
      <c r="O57" s="630">
        <f>N57/F57</f>
        <v>0</v>
      </c>
      <c r="P57" s="153"/>
      <c r="Q57" s="229"/>
      <c r="R57" s="150"/>
    </row>
    <row r="58" spans="1:18" ht="15.75" customHeight="1">
      <c r="A58" s="502"/>
      <c r="B58" s="504"/>
      <c r="C58" s="529"/>
      <c r="D58" s="525"/>
      <c r="E58" s="622"/>
      <c r="F58" s="577"/>
      <c r="G58" s="553"/>
      <c r="H58" s="690"/>
      <c r="I58" s="692"/>
      <c r="J58" s="551"/>
      <c r="K58" s="217"/>
      <c r="L58" s="685"/>
      <c r="M58" s="688"/>
      <c r="N58" s="577"/>
      <c r="O58" s="631"/>
      <c r="P58" s="153"/>
      <c r="Q58" s="229"/>
      <c r="R58" s="150"/>
    </row>
    <row r="59" spans="1:18" ht="15.75" customHeight="1">
      <c r="A59" s="502"/>
      <c r="B59" s="504"/>
      <c r="C59" s="529"/>
      <c r="D59" s="525"/>
      <c r="E59" s="622"/>
      <c r="F59" s="577"/>
      <c r="G59" s="553"/>
      <c r="H59" s="678"/>
      <c r="I59" s="692"/>
      <c r="J59" s="551"/>
      <c r="K59" s="217"/>
      <c r="L59" s="685"/>
      <c r="M59" s="688"/>
      <c r="N59" s="577"/>
      <c r="O59" s="631"/>
      <c r="P59" s="153"/>
      <c r="Q59" s="229"/>
      <c r="R59" s="150"/>
    </row>
    <row r="60" spans="1:18" ht="15.75" customHeight="1">
      <c r="A60" s="502"/>
      <c r="B60" s="504"/>
      <c r="C60" s="529"/>
      <c r="D60" s="525"/>
      <c r="E60" s="622"/>
      <c r="F60" s="577"/>
      <c r="G60" s="553"/>
      <c r="H60" s="554" t="s">
        <v>222</v>
      </c>
      <c r="I60" s="692"/>
      <c r="J60" s="551"/>
      <c r="K60" s="217"/>
      <c r="L60" s="685"/>
      <c r="M60" s="688"/>
      <c r="N60" s="577"/>
      <c r="O60" s="631"/>
      <c r="P60" s="153"/>
      <c r="Q60" s="229"/>
      <c r="R60" s="70"/>
    </row>
    <row r="61" spans="1:18" ht="60.75" customHeight="1">
      <c r="A61" s="502"/>
      <c r="B61" s="504"/>
      <c r="C61" s="530"/>
      <c r="D61" s="526"/>
      <c r="E61" s="603"/>
      <c r="F61" s="676"/>
      <c r="G61" s="553"/>
      <c r="H61" s="678"/>
      <c r="I61" s="693"/>
      <c r="J61" s="584"/>
      <c r="K61" s="218"/>
      <c r="L61" s="686"/>
      <c r="M61" s="689"/>
      <c r="N61" s="676"/>
      <c r="O61" s="632"/>
      <c r="P61" s="153"/>
      <c r="Q61" s="229"/>
      <c r="R61" s="150"/>
    </row>
    <row r="62" spans="1:18" ht="59.25" customHeight="1">
      <c r="A62" s="502"/>
      <c r="B62" s="504"/>
      <c r="C62" s="586"/>
      <c r="D62" s="587"/>
      <c r="E62" s="587"/>
      <c r="F62" s="587"/>
      <c r="G62" s="587"/>
      <c r="H62" s="588"/>
      <c r="I62" s="184">
        <f>SUM(I55:I61)</f>
        <v>1</v>
      </c>
      <c r="J62" s="589"/>
      <c r="K62" s="589"/>
      <c r="L62" s="589"/>
      <c r="M62" s="589"/>
      <c r="N62" s="589"/>
      <c r="O62" s="184">
        <f>AVERAGE(O55:O61)</f>
        <v>0</v>
      </c>
      <c r="P62" s="212"/>
      <c r="Q62" s="177"/>
      <c r="R62" s="214"/>
    </row>
    <row r="63" spans="1:18" ht="83.25" customHeight="1">
      <c r="A63" s="502"/>
      <c r="B63" s="504"/>
      <c r="C63" s="679"/>
      <c r="D63" s="680"/>
      <c r="E63" s="680"/>
      <c r="F63" s="680"/>
      <c r="G63" s="680"/>
      <c r="H63" s="680"/>
      <c r="I63" s="681"/>
      <c r="J63" s="682" t="s">
        <v>23</v>
      </c>
      <c r="K63" s="652"/>
      <c r="L63" s="653"/>
      <c r="M63" s="225">
        <v>0.02</v>
      </c>
      <c r="N63" s="227"/>
      <c r="O63" s="226">
        <f>((AVERAGE(O55:O61)*M63))</f>
        <v>0</v>
      </c>
      <c r="P63" s="596"/>
      <c r="Q63" s="597"/>
      <c r="R63" s="598"/>
    </row>
    <row r="64" spans="1:18"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c r="O64" s="248">
        <f>N64/F64</f>
        <v>0</v>
      </c>
      <c r="P64" s="153"/>
      <c r="Q64" s="229"/>
      <c r="R64" s="150"/>
    </row>
    <row r="65" spans="1:18" ht="41.25" customHeight="1">
      <c r="A65" s="502"/>
      <c r="B65" s="505"/>
      <c r="C65" s="718"/>
      <c r="D65" s="530"/>
      <c r="E65" s="160" t="s">
        <v>113</v>
      </c>
      <c r="F65" s="203">
        <v>2</v>
      </c>
      <c r="G65" s="526"/>
      <c r="H65" s="547"/>
      <c r="I65" s="241">
        <v>0.05</v>
      </c>
      <c r="J65" s="721"/>
      <c r="K65" s="534"/>
      <c r="L65" s="534"/>
      <c r="M65" s="723"/>
      <c r="N65" s="203"/>
      <c r="O65" s="202">
        <f>N65/F65</f>
        <v>0</v>
      </c>
      <c r="P65" s="153"/>
      <c r="Q65" s="229"/>
      <c r="R65" s="150"/>
    </row>
    <row r="66" spans="1:18" ht="165" customHeight="1">
      <c r="A66" s="502"/>
      <c r="B66" s="505"/>
      <c r="C66" s="718"/>
      <c r="D66" s="507" t="s">
        <v>144</v>
      </c>
      <c r="E66" s="159" t="s">
        <v>129</v>
      </c>
      <c r="F66" s="203">
        <v>125</v>
      </c>
      <c r="G66" s="725" t="s">
        <v>140</v>
      </c>
      <c r="H66" s="168" t="s">
        <v>213</v>
      </c>
      <c r="I66" s="241">
        <v>0.65</v>
      </c>
      <c r="J66" s="721"/>
      <c r="K66" s="210"/>
      <c r="L66" s="534"/>
      <c r="M66" s="723"/>
      <c r="N66" s="203"/>
      <c r="O66" s="248">
        <f>N66/F66</f>
        <v>0</v>
      </c>
      <c r="P66" s="153"/>
      <c r="Q66" s="229"/>
      <c r="R66" s="150"/>
    </row>
    <row r="67" spans="1:18" ht="138" customHeight="1">
      <c r="A67" s="502"/>
      <c r="B67" s="505"/>
      <c r="C67" s="719"/>
      <c r="D67" s="530"/>
      <c r="E67" s="160" t="s">
        <v>113</v>
      </c>
      <c r="F67" s="232">
        <v>25</v>
      </c>
      <c r="G67" s="646"/>
      <c r="H67" s="155" t="s">
        <v>214</v>
      </c>
      <c r="I67" s="241">
        <v>0.2</v>
      </c>
      <c r="J67" s="721"/>
      <c r="K67" s="237"/>
      <c r="L67" s="534"/>
      <c r="M67" s="724"/>
      <c r="N67" s="232"/>
      <c r="O67" s="202">
        <f>N67/F67</f>
        <v>0</v>
      </c>
      <c r="P67" s="224"/>
      <c r="Q67" s="230"/>
      <c r="R67" s="70"/>
    </row>
    <row r="68" spans="1:18" ht="58.5" customHeight="1">
      <c r="A68" s="502"/>
      <c r="B68" s="505"/>
      <c r="C68" s="586"/>
      <c r="D68" s="587"/>
      <c r="E68" s="587"/>
      <c r="F68" s="587"/>
      <c r="G68" s="587"/>
      <c r="H68" s="588"/>
      <c r="I68" s="184">
        <f>SUM(I64:I67)</f>
        <v>1</v>
      </c>
      <c r="J68" s="589"/>
      <c r="K68" s="589"/>
      <c r="L68" s="589"/>
      <c r="M68" s="589"/>
      <c r="N68" s="589"/>
      <c r="O68" s="184">
        <f>AVERAGE(O64:O67)</f>
        <v>0</v>
      </c>
      <c r="P68" s="212"/>
      <c r="Q68" s="177"/>
      <c r="R68" s="214"/>
    </row>
    <row r="69" spans="1:18" ht="63" customHeight="1">
      <c r="A69" s="502"/>
      <c r="B69" s="505"/>
      <c r="C69" s="679"/>
      <c r="D69" s="680"/>
      <c r="E69" s="680"/>
      <c r="F69" s="680"/>
      <c r="G69" s="680"/>
      <c r="H69" s="680"/>
      <c r="I69" s="681"/>
      <c r="J69" s="682" t="s">
        <v>275</v>
      </c>
      <c r="K69" s="652"/>
      <c r="L69" s="652"/>
      <c r="M69" s="233">
        <v>0.25</v>
      </c>
      <c r="N69" s="144"/>
      <c r="O69" s="242">
        <f>((AVERAGE(O64:O67)*M69))</f>
        <v>0</v>
      </c>
      <c r="P69" s="596"/>
      <c r="Q69" s="597"/>
      <c r="R69" s="598"/>
    </row>
    <row r="70" spans="1:18"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 r="O70" s="630">
        <f>N70/F70</f>
        <v>0</v>
      </c>
      <c r="P70" s="654"/>
      <c r="Q70" s="604"/>
      <c r="R70" s="604"/>
    </row>
    <row r="71" spans="1:18" ht="83.25" customHeight="1">
      <c r="A71" s="502"/>
      <c r="B71" s="505"/>
      <c r="C71" s="697"/>
      <c r="D71" s="506"/>
      <c r="E71" s="609"/>
      <c r="F71" s="699"/>
      <c r="G71" s="530"/>
      <c r="H71" s="155" t="s">
        <v>223</v>
      </c>
      <c r="I71" s="701"/>
      <c r="J71" s="533"/>
      <c r="K71" s="188"/>
      <c r="L71" s="381"/>
      <c r="M71" s="710"/>
      <c r="N71" s="699"/>
      <c r="O71" s="632"/>
      <c r="P71" s="383"/>
      <c r="Q71" s="381"/>
      <c r="R71" s="381"/>
    </row>
    <row r="72" spans="1:18" ht="109.5" customHeight="1">
      <c r="A72" s="502"/>
      <c r="B72" s="505"/>
      <c r="C72" s="697"/>
      <c r="D72" s="703" t="s">
        <v>182</v>
      </c>
      <c r="E72" s="159" t="s">
        <v>129</v>
      </c>
      <c r="F72" s="694">
        <v>1</v>
      </c>
      <c r="G72" s="705" t="s">
        <v>181</v>
      </c>
      <c r="H72" s="707" t="s">
        <v>209</v>
      </c>
      <c r="I72" s="708">
        <v>0.2</v>
      </c>
      <c r="J72" s="532"/>
      <c r="K72" s="534"/>
      <c r="L72" s="383"/>
      <c r="M72" s="710"/>
      <c r="N72" s="694"/>
      <c r="O72" s="630">
        <f>N72/F72</f>
        <v>0</v>
      </c>
      <c r="P72" s="383"/>
      <c r="Q72" s="408"/>
      <c r="R72" s="408"/>
    </row>
    <row r="73" spans="1:18" ht="41.25" customHeight="1">
      <c r="A73" s="502"/>
      <c r="B73" s="505"/>
      <c r="C73" s="697"/>
      <c r="D73" s="704"/>
      <c r="E73" s="160" t="s">
        <v>113</v>
      </c>
      <c r="F73" s="695"/>
      <c r="G73" s="706"/>
      <c r="H73" s="707"/>
      <c r="I73" s="709"/>
      <c r="J73" s="532"/>
      <c r="K73" s="534"/>
      <c r="L73" s="495"/>
      <c r="M73" s="710"/>
      <c r="N73" s="695"/>
      <c r="O73" s="632"/>
      <c r="P73" s="495"/>
      <c r="Q73" s="379"/>
      <c r="R73" s="381"/>
    </row>
    <row r="74" spans="1:18" ht="100.5" customHeight="1">
      <c r="A74" s="502"/>
      <c r="B74" s="505"/>
      <c r="C74" s="697"/>
      <c r="D74" s="712" t="s">
        <v>184</v>
      </c>
      <c r="E74" s="159" t="s">
        <v>129</v>
      </c>
      <c r="F74" s="238">
        <v>8</v>
      </c>
      <c r="G74" s="507" t="s">
        <v>183</v>
      </c>
      <c r="H74" s="507" t="s">
        <v>208</v>
      </c>
      <c r="I74" s="187">
        <v>0.3</v>
      </c>
      <c r="J74" s="533"/>
      <c r="K74" s="433"/>
      <c r="L74" s="431"/>
      <c r="M74" s="710"/>
      <c r="N74" s="238"/>
      <c r="O74" s="248">
        <f>N74/F74</f>
        <v>0</v>
      </c>
      <c r="P74" s="714"/>
      <c r="Q74" s="604"/>
      <c r="R74" s="381"/>
    </row>
    <row r="75" spans="1:18" ht="100.5" customHeight="1">
      <c r="A75" s="716"/>
      <c r="B75" s="505"/>
      <c r="C75" s="697"/>
      <c r="D75" s="713"/>
      <c r="E75" s="162" t="s">
        <v>113</v>
      </c>
      <c r="F75" s="239">
        <v>2</v>
      </c>
      <c r="G75" s="529"/>
      <c r="H75" s="529"/>
      <c r="I75" s="187">
        <v>0.15</v>
      </c>
      <c r="J75" s="533"/>
      <c r="K75" s="433"/>
      <c r="L75" s="671"/>
      <c r="M75" s="711"/>
      <c r="N75" s="239"/>
      <c r="O75" s="202">
        <f>N75/F75</f>
        <v>0</v>
      </c>
      <c r="P75" s="715"/>
      <c r="Q75" s="605"/>
      <c r="R75" s="408"/>
    </row>
    <row r="76" spans="1:18" ht="65.25" customHeight="1">
      <c r="A76" s="181"/>
      <c r="B76" s="178"/>
      <c r="C76" s="586"/>
      <c r="D76" s="587"/>
      <c r="E76" s="587"/>
      <c r="F76" s="587"/>
      <c r="G76" s="587"/>
      <c r="H76" s="588"/>
      <c r="I76" s="184">
        <f>SUM(I70:I75)</f>
        <v>1</v>
      </c>
      <c r="J76" s="589"/>
      <c r="K76" s="589"/>
      <c r="L76" s="589"/>
      <c r="M76" s="589"/>
      <c r="N76" s="589"/>
      <c r="O76" s="184">
        <f>AVERAGE(O70:O75)</f>
        <v>0</v>
      </c>
      <c r="P76" s="212"/>
      <c r="Q76" s="177"/>
      <c r="R76" s="214"/>
    </row>
    <row r="77" spans="1:18" ht="80.25" customHeight="1">
      <c r="A77" s="737"/>
      <c r="B77" s="738"/>
      <c r="C77" s="738"/>
      <c r="D77" s="738"/>
      <c r="E77" s="738"/>
      <c r="F77" s="738"/>
      <c r="G77" s="738"/>
      <c r="H77" s="738"/>
      <c r="I77" s="739"/>
      <c r="J77" s="740" t="s">
        <v>273</v>
      </c>
      <c r="K77" s="741"/>
      <c r="L77" s="741"/>
      <c r="M77" s="233">
        <v>0.1</v>
      </c>
      <c r="N77" s="68"/>
      <c r="O77" s="243">
        <f>(AVERAGE(O70:O75))*M77</f>
        <v>0</v>
      </c>
      <c r="P77" s="596"/>
      <c r="Q77" s="597"/>
      <c r="R77" s="598"/>
    </row>
    <row r="78" spans="1:18"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383"/>
    </row>
    <row r="79" spans="1:18"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row>
    <row r="80" spans="1:18"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 r="O80" s="746">
        <f>N80/F80</f>
        <v>0</v>
      </c>
      <c r="P80" s="605"/>
      <c r="Q80" s="605"/>
      <c r="R80" s="605"/>
    </row>
    <row r="81" spans="1:18" ht="81.75" customHeight="1">
      <c r="A81" s="728"/>
      <c r="B81" s="730"/>
      <c r="C81" s="506"/>
      <c r="D81" s="733"/>
      <c r="E81" s="160" t="s">
        <v>113</v>
      </c>
      <c r="F81" s="677"/>
      <c r="G81" s="734"/>
      <c r="H81" s="253" t="s">
        <v>170</v>
      </c>
      <c r="I81" s="736"/>
      <c r="J81" s="733"/>
      <c r="K81" s="408"/>
      <c r="L81" s="379"/>
      <c r="M81" s="379"/>
      <c r="N81" s="677"/>
      <c r="O81" s="746"/>
      <c r="P81" s="381"/>
      <c r="Q81" s="381"/>
      <c r="R81" s="381"/>
    </row>
    <row r="82" spans="1:18"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c r="O82" s="258">
        <f>N82/F82</f>
        <v>0</v>
      </c>
      <c r="P82" s="383"/>
      <c r="Q82" s="381"/>
      <c r="R82" s="381"/>
    </row>
    <row r="83" spans="1:18" ht="70.5" customHeight="1">
      <c r="A83" s="728"/>
      <c r="B83" s="730"/>
      <c r="C83" s="609"/>
      <c r="D83" s="759"/>
      <c r="E83" s="160" t="s">
        <v>113</v>
      </c>
      <c r="F83" s="203">
        <v>50</v>
      </c>
      <c r="G83" s="734"/>
      <c r="H83" s="174" t="s">
        <v>202</v>
      </c>
      <c r="I83" s="241">
        <v>0.1</v>
      </c>
      <c r="J83" s="532"/>
      <c r="K83" s="668"/>
      <c r="L83" s="763"/>
      <c r="M83" s="765"/>
      <c r="N83" s="203"/>
      <c r="O83" s="257">
        <f>N83/F83</f>
        <v>0</v>
      </c>
      <c r="P83" s="383"/>
      <c r="Q83" s="408"/>
      <c r="R83" s="381"/>
    </row>
    <row r="84" spans="1:18" ht="75" customHeight="1">
      <c r="A84" s="728"/>
      <c r="B84" s="730"/>
      <c r="C84" s="609"/>
      <c r="D84" s="767" t="s">
        <v>173</v>
      </c>
      <c r="E84" s="159" t="s">
        <v>129</v>
      </c>
      <c r="F84" s="203">
        <v>21</v>
      </c>
      <c r="G84" s="506" t="s">
        <v>174</v>
      </c>
      <c r="H84" s="506" t="s">
        <v>203</v>
      </c>
      <c r="I84" s="241">
        <v>0.15</v>
      </c>
      <c r="J84" s="532"/>
      <c r="K84" s="668"/>
      <c r="L84" s="763"/>
      <c r="M84" s="765"/>
      <c r="N84" s="203"/>
      <c r="O84" s="258">
        <f>N84/F84</f>
        <v>0</v>
      </c>
      <c r="P84" s="270"/>
      <c r="Q84" s="559"/>
      <c r="R84" s="383"/>
    </row>
    <row r="85" spans="1:18" ht="75" customHeight="1">
      <c r="A85" s="728"/>
      <c r="B85" s="730"/>
      <c r="C85" s="609"/>
      <c r="D85" s="767"/>
      <c r="E85" s="160" t="s">
        <v>113</v>
      </c>
      <c r="F85" s="203">
        <v>5</v>
      </c>
      <c r="G85" s="506"/>
      <c r="H85" s="506"/>
      <c r="I85" s="241">
        <v>0.1</v>
      </c>
      <c r="J85" s="532"/>
      <c r="K85" s="668"/>
      <c r="L85" s="763"/>
      <c r="M85" s="765"/>
      <c r="N85" s="203"/>
      <c r="O85" s="257">
        <f>N85/F85</f>
        <v>0</v>
      </c>
      <c r="P85" s="271"/>
      <c r="Q85" s="559"/>
      <c r="R85" s="383"/>
    </row>
    <row r="86" spans="1:18" ht="75" customHeight="1">
      <c r="A86" s="728"/>
      <c r="B86" s="730"/>
      <c r="C86" s="609"/>
      <c r="D86" s="749" t="s">
        <v>175</v>
      </c>
      <c r="E86" s="159" t="s">
        <v>129</v>
      </c>
      <c r="F86" s="677">
        <v>1</v>
      </c>
      <c r="G86" s="609" t="s">
        <v>176</v>
      </c>
      <c r="H86" s="609" t="s">
        <v>204</v>
      </c>
      <c r="I86" s="735">
        <v>0.05</v>
      </c>
      <c r="J86" s="748"/>
      <c r="K86" s="236"/>
      <c r="L86" s="433"/>
      <c r="M86" s="765"/>
      <c r="N86" s="677"/>
      <c r="O86" s="760">
        <f>N86/F86</f>
        <v>0</v>
      </c>
      <c r="P86" s="559"/>
      <c r="Q86" s="268"/>
      <c r="R86" s="408"/>
    </row>
    <row r="87" spans="1:18" ht="75" customHeight="1">
      <c r="A87" s="728"/>
      <c r="B87" s="730"/>
      <c r="C87" s="609"/>
      <c r="D87" s="749"/>
      <c r="E87" s="160" t="s">
        <v>113</v>
      </c>
      <c r="F87" s="677"/>
      <c r="G87" s="609"/>
      <c r="H87" s="609"/>
      <c r="I87" s="736"/>
      <c r="J87" s="748"/>
      <c r="K87" s="236"/>
      <c r="L87" s="433"/>
      <c r="M87" s="765"/>
      <c r="N87" s="677"/>
      <c r="O87" s="761"/>
      <c r="P87" s="559"/>
      <c r="Q87" s="268"/>
      <c r="R87" s="408"/>
    </row>
    <row r="88" spans="1:18" ht="75" customHeight="1">
      <c r="A88" s="728"/>
      <c r="B88" s="731"/>
      <c r="C88" s="757" t="s">
        <v>243</v>
      </c>
      <c r="D88" s="609" t="s">
        <v>250</v>
      </c>
      <c r="E88" s="163" t="s">
        <v>129</v>
      </c>
      <c r="F88" s="203">
        <v>7</v>
      </c>
      <c r="G88" s="609" t="s">
        <v>246</v>
      </c>
      <c r="H88" s="750" t="s">
        <v>249</v>
      </c>
      <c r="I88" s="241">
        <v>0.05</v>
      </c>
      <c r="J88" s="748"/>
      <c r="K88" s="236"/>
      <c r="L88" s="433"/>
      <c r="M88" s="765"/>
      <c r="N88" s="203"/>
      <c r="O88" s="258">
        <f t="shared" ref="O88:O93" si="1">N88/F88</f>
        <v>0</v>
      </c>
      <c r="P88" s="559"/>
      <c r="Q88" s="268"/>
      <c r="R88" s="408"/>
    </row>
    <row r="89" spans="1:18" ht="75" customHeight="1">
      <c r="A89" s="728"/>
      <c r="B89" s="731"/>
      <c r="C89" s="532"/>
      <c r="D89" s="609"/>
      <c r="E89" s="160" t="s">
        <v>113</v>
      </c>
      <c r="F89" s="203">
        <v>6</v>
      </c>
      <c r="G89" s="609"/>
      <c r="H89" s="751"/>
      <c r="I89" s="241">
        <v>0.05</v>
      </c>
      <c r="J89" s="748"/>
      <c r="K89" s="236"/>
      <c r="L89" s="433"/>
      <c r="M89" s="765"/>
      <c r="N89" s="203"/>
      <c r="O89" s="257">
        <f t="shared" si="1"/>
        <v>0</v>
      </c>
      <c r="P89" s="559"/>
      <c r="Q89" s="268"/>
      <c r="R89" s="408"/>
    </row>
    <row r="90" spans="1:18" ht="75" customHeight="1">
      <c r="A90" s="728"/>
      <c r="B90" s="731"/>
      <c r="C90" s="532"/>
      <c r="D90" s="609" t="s">
        <v>251</v>
      </c>
      <c r="E90" s="163" t="s">
        <v>129</v>
      </c>
      <c r="F90" s="203">
        <v>7</v>
      </c>
      <c r="G90" s="609" t="s">
        <v>247</v>
      </c>
      <c r="H90" s="750" t="s">
        <v>244</v>
      </c>
      <c r="I90" s="241">
        <v>0.05</v>
      </c>
      <c r="J90" s="748"/>
      <c r="K90" s="236"/>
      <c r="L90" s="433"/>
      <c r="M90" s="765"/>
      <c r="N90" s="203"/>
      <c r="O90" s="258">
        <f t="shared" si="1"/>
        <v>0</v>
      </c>
      <c r="P90" s="559"/>
      <c r="Q90" s="268"/>
      <c r="R90" s="408"/>
    </row>
    <row r="91" spans="1:18" ht="75" customHeight="1">
      <c r="A91" s="728"/>
      <c r="B91" s="731"/>
      <c r="C91" s="532"/>
      <c r="D91" s="609"/>
      <c r="E91" s="160" t="s">
        <v>113</v>
      </c>
      <c r="F91" s="203">
        <v>6</v>
      </c>
      <c r="G91" s="609"/>
      <c r="H91" s="751"/>
      <c r="I91" s="241">
        <v>0.05</v>
      </c>
      <c r="J91" s="748"/>
      <c r="K91" s="236"/>
      <c r="L91" s="433"/>
      <c r="M91" s="765"/>
      <c r="N91" s="203"/>
      <c r="O91" s="257">
        <f t="shared" si="1"/>
        <v>0</v>
      </c>
      <c r="P91" s="559"/>
      <c r="Q91" s="268"/>
      <c r="R91" s="408"/>
    </row>
    <row r="92" spans="1:18" ht="75" customHeight="1">
      <c r="A92" s="728"/>
      <c r="B92" s="731"/>
      <c r="C92" s="533"/>
      <c r="D92" s="752" t="s">
        <v>252</v>
      </c>
      <c r="E92" s="163" t="s">
        <v>129</v>
      </c>
      <c r="F92" s="203">
        <v>7</v>
      </c>
      <c r="G92" s="609" t="s">
        <v>248</v>
      </c>
      <c r="H92" s="750" t="s">
        <v>245</v>
      </c>
      <c r="I92" s="241">
        <v>0.05</v>
      </c>
      <c r="J92" s="748"/>
      <c r="K92" s="236"/>
      <c r="L92" s="433"/>
      <c r="M92" s="765"/>
      <c r="N92" s="203"/>
      <c r="O92" s="258">
        <f t="shared" si="1"/>
        <v>0</v>
      </c>
      <c r="P92" s="559"/>
      <c r="Q92" s="268"/>
      <c r="R92" s="408"/>
    </row>
    <row r="93" spans="1:18" ht="58.5" customHeight="1">
      <c r="A93" s="728"/>
      <c r="B93" s="731"/>
      <c r="C93" s="642"/>
      <c r="D93" s="753"/>
      <c r="E93" s="160" t="s">
        <v>113</v>
      </c>
      <c r="F93" s="203">
        <v>6</v>
      </c>
      <c r="G93" s="609"/>
      <c r="H93" s="751"/>
      <c r="I93" s="241">
        <v>0.05</v>
      </c>
      <c r="J93" s="662"/>
      <c r="K93" s="254"/>
      <c r="L93" s="434"/>
      <c r="M93" s="766"/>
      <c r="N93" s="203"/>
      <c r="O93" s="257">
        <f t="shared" si="1"/>
        <v>0</v>
      </c>
      <c r="P93" s="559"/>
      <c r="Q93" s="269"/>
      <c r="R93" s="379"/>
    </row>
    <row r="94" spans="1:18"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row>
    <row r="95" spans="1:18" ht="56.25" customHeight="1">
      <c r="A95" s="737"/>
      <c r="B95" s="738"/>
      <c r="C95" s="738"/>
      <c r="D95" s="738"/>
      <c r="E95" s="738"/>
      <c r="F95" s="738"/>
      <c r="G95" s="738"/>
      <c r="H95" s="738"/>
      <c r="I95" s="739"/>
      <c r="J95" s="754" t="s">
        <v>32</v>
      </c>
      <c r="K95" s="755"/>
      <c r="L95" s="756"/>
      <c r="M95" s="255">
        <v>0.3</v>
      </c>
      <c r="N95" s="71"/>
      <c r="O95" s="259">
        <f>(AVERAGE(O80:O93))*M95</f>
        <v>0</v>
      </c>
      <c r="P95" s="596"/>
      <c r="Q95" s="597"/>
      <c r="R95" s="598"/>
    </row>
    <row r="96" spans="1:18"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row>
    <row r="97" spans="1:18" ht="36" customHeight="1" thickBot="1">
      <c r="A97" s="726" t="s">
        <v>35</v>
      </c>
      <c r="B97" s="726"/>
      <c r="C97" s="726"/>
      <c r="D97" s="726"/>
      <c r="E97" s="726"/>
      <c r="F97" s="726"/>
      <c r="G97" s="726"/>
      <c r="H97" s="726"/>
      <c r="I97" s="726"/>
      <c r="J97" s="726"/>
      <c r="K97" s="726"/>
      <c r="L97" s="726"/>
      <c r="M97" s="726"/>
      <c r="N97" s="727"/>
      <c r="O97" s="261">
        <f>O95</f>
        <v>0</v>
      </c>
      <c r="P97" s="772"/>
      <c r="Q97" s="376"/>
      <c r="R97" s="377"/>
    </row>
    <row r="98" spans="1:18"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c r="O98" s="262">
        <f>N98/F98</f>
        <v>0</v>
      </c>
      <c r="P98" s="654"/>
      <c r="Q98" s="604"/>
      <c r="R98" s="604"/>
    </row>
    <row r="99" spans="1:18" ht="91.5" customHeight="1">
      <c r="A99" s="800"/>
      <c r="B99" s="774"/>
      <c r="C99" s="777"/>
      <c r="D99" s="778"/>
      <c r="E99" s="160" t="s">
        <v>113</v>
      </c>
      <c r="F99" s="172">
        <v>3</v>
      </c>
      <c r="G99" s="506"/>
      <c r="H99" s="260" t="s">
        <v>166</v>
      </c>
      <c r="I99" s="241">
        <v>0.1</v>
      </c>
      <c r="J99" s="531"/>
      <c r="K99" s="784"/>
      <c r="L99" s="670"/>
      <c r="M99" s="532"/>
      <c r="N99" s="172"/>
      <c r="O99" s="202">
        <f>N99/F99</f>
        <v>0</v>
      </c>
      <c r="P99" s="655"/>
      <c r="Q99" s="605"/>
      <c r="R99" s="605"/>
    </row>
    <row r="100" spans="1:18" ht="60" customHeight="1">
      <c r="A100" s="800"/>
      <c r="B100" s="775"/>
      <c r="C100" s="793" t="s">
        <v>211</v>
      </c>
      <c r="D100" s="794" t="s">
        <v>206</v>
      </c>
      <c r="E100" s="159" t="s">
        <v>129</v>
      </c>
      <c r="F100" s="173">
        <v>16</v>
      </c>
      <c r="G100" s="705" t="s">
        <v>205</v>
      </c>
      <c r="H100" s="797" t="s">
        <v>217</v>
      </c>
      <c r="I100" s="241">
        <v>0.6</v>
      </c>
      <c r="J100" s="533"/>
      <c r="K100" s="264"/>
      <c r="L100" s="671"/>
      <c r="M100" s="532"/>
      <c r="N100" s="173"/>
      <c r="O100" s="263">
        <f>N100/F100</f>
        <v>0</v>
      </c>
      <c r="P100" s="605"/>
      <c r="Q100" s="605"/>
      <c r="R100" s="605"/>
    </row>
    <row r="101" spans="1:18" ht="66.75" customHeight="1">
      <c r="A101" s="801"/>
      <c r="B101" s="383"/>
      <c r="C101" s="391"/>
      <c r="D101" s="795"/>
      <c r="E101" s="160" t="s">
        <v>113</v>
      </c>
      <c r="F101" s="173">
        <v>5</v>
      </c>
      <c r="G101" s="796"/>
      <c r="H101" s="798"/>
      <c r="I101" s="241">
        <v>0.15</v>
      </c>
      <c r="J101" s="662"/>
      <c r="K101" s="265"/>
      <c r="L101" s="379"/>
      <c r="M101" s="785"/>
      <c r="N101" s="173"/>
      <c r="O101" s="202">
        <f>N101/F101</f>
        <v>0</v>
      </c>
      <c r="P101" s="495"/>
      <c r="Q101" s="379"/>
      <c r="R101" s="379"/>
    </row>
    <row r="102" spans="1:18"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row>
    <row r="103" spans="1:18"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row>
    <row r="104" spans="1:18"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377"/>
    </row>
    <row r="105" spans="1:18"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789"/>
    </row>
    <row r="106" spans="1:18" ht="22.5" customHeight="1">
      <c r="A106" s="781"/>
      <c r="B106" s="147"/>
      <c r="C106" s="147"/>
      <c r="D106" s="147"/>
      <c r="E106" s="147"/>
      <c r="F106" s="147"/>
      <c r="G106" s="147"/>
      <c r="H106" s="147"/>
      <c r="I106" s="147"/>
      <c r="J106" s="146"/>
      <c r="K106" s="396"/>
      <c r="L106" s="404"/>
      <c r="M106" s="404"/>
      <c r="N106" s="393"/>
      <c r="O106" s="791"/>
      <c r="P106" s="396"/>
      <c r="Q106" s="404"/>
      <c r="R106" s="393"/>
    </row>
    <row r="107" spans="1:18" ht="15.75" customHeight="1">
      <c r="A107" s="152"/>
      <c r="K107" s="1"/>
    </row>
    <row r="108" spans="1:18" ht="15.75" customHeight="1">
      <c r="A108" s="152"/>
      <c r="K108" s="1"/>
    </row>
    <row r="109" spans="1:18" ht="15.75" customHeight="1">
      <c r="A109" s="152"/>
      <c r="G109" s="67" t="s">
        <v>73</v>
      </c>
      <c r="H109" s="67" t="s">
        <v>136</v>
      </c>
      <c r="K109" s="1"/>
    </row>
    <row r="110" spans="1:18" ht="15.75" customHeight="1">
      <c r="A110" s="152"/>
      <c r="G110" s="67" t="s">
        <v>210</v>
      </c>
      <c r="K110" s="1"/>
    </row>
    <row r="111" spans="1:18" ht="15.75" customHeight="1">
      <c r="A111" s="152"/>
      <c r="G111" s="67" t="s">
        <v>238</v>
      </c>
      <c r="K111" s="1"/>
    </row>
    <row r="112" spans="1:18"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sheetProtection password="EB7F" sheet="1" objects="1" scenarios="1"/>
  <mergeCells count="315">
    <mergeCell ref="A1:B4"/>
    <mergeCell ref="C1:Q1"/>
    <mergeCell ref="C2:Q2"/>
    <mergeCell ref="C3:Q3"/>
    <mergeCell ref="C4:Q4"/>
    <mergeCell ref="A5:J5"/>
    <mergeCell ref="N5:R5"/>
    <mergeCell ref="O6:O7"/>
    <mergeCell ref="P6:P7"/>
    <mergeCell ref="Q6:Q7"/>
    <mergeCell ref="R6:R7"/>
    <mergeCell ref="L6:L7"/>
    <mergeCell ref="M6:M7"/>
    <mergeCell ref="N6:N7"/>
    <mergeCell ref="A8:A54"/>
    <mergeCell ref="B8:B75"/>
    <mergeCell ref="C8:C15"/>
    <mergeCell ref="H8:H9"/>
    <mergeCell ref="J8:J15"/>
    <mergeCell ref="K8:K9"/>
    <mergeCell ref="I6:I7"/>
    <mergeCell ref="J6:J7"/>
    <mergeCell ref="K6:K7"/>
    <mergeCell ref="A6:A7"/>
    <mergeCell ref="B6:B7"/>
    <mergeCell ref="C6:C7"/>
    <mergeCell ref="D6:F6"/>
    <mergeCell ref="G6:G7"/>
    <mergeCell ref="H6:H7"/>
    <mergeCell ref="K14:K15"/>
    <mergeCell ref="C22:H22"/>
    <mergeCell ref="K22:L22"/>
    <mergeCell ref="C23:C29"/>
    <mergeCell ref="D23:D24"/>
    <mergeCell ref="G23:G24"/>
    <mergeCell ref="H23:H24"/>
    <mergeCell ref="J23:J29"/>
    <mergeCell ref="K23:K24"/>
    <mergeCell ref="L8:L9"/>
    <mergeCell ref="M8:M29"/>
    <mergeCell ref="P8:P15"/>
    <mergeCell ref="Q8:Q15"/>
    <mergeCell ref="R8:R15"/>
    <mergeCell ref="D10:D11"/>
    <mergeCell ref="G10:G11"/>
    <mergeCell ref="H10:H11"/>
    <mergeCell ref="K10:K11"/>
    <mergeCell ref="L10:L11"/>
    <mergeCell ref="C16:H16"/>
    <mergeCell ref="J16:L16"/>
    <mergeCell ref="C17:C21"/>
    <mergeCell ref="D17:D18"/>
    <mergeCell ref="G17:G18"/>
    <mergeCell ref="J17:J21"/>
    <mergeCell ref="K17:K18"/>
    <mergeCell ref="L17:L18"/>
    <mergeCell ref="D12:D15"/>
    <mergeCell ref="G12:G15"/>
    <mergeCell ref="H12:H13"/>
    <mergeCell ref="K12:K13"/>
    <mergeCell ref="L12:L13"/>
    <mergeCell ref="H14:H15"/>
    <mergeCell ref="L14:L15"/>
    <mergeCell ref="P17:P21"/>
    <mergeCell ref="D19:D21"/>
    <mergeCell ref="E19:E20"/>
    <mergeCell ref="F19:F20"/>
    <mergeCell ref="G19:G21"/>
    <mergeCell ref="I19:I20"/>
    <mergeCell ref="K19:K21"/>
    <mergeCell ref="L19:L21"/>
    <mergeCell ref="N19:N20"/>
    <mergeCell ref="O19:O20"/>
    <mergeCell ref="L23:L24"/>
    <mergeCell ref="D25:D27"/>
    <mergeCell ref="N26:N27"/>
    <mergeCell ref="O26:O27"/>
    <mergeCell ref="D28:D29"/>
    <mergeCell ref="F28:F29"/>
    <mergeCell ref="G28:G29"/>
    <mergeCell ref="I28:I29"/>
    <mergeCell ref="L28:L29"/>
    <mergeCell ref="N28:N29"/>
    <mergeCell ref="O28:O29"/>
    <mergeCell ref="G25:G27"/>
    <mergeCell ref="K25:K27"/>
    <mergeCell ref="L25:L27"/>
    <mergeCell ref="E26:E27"/>
    <mergeCell ref="F26:F27"/>
    <mergeCell ref="I26:I27"/>
    <mergeCell ref="C30:H30"/>
    <mergeCell ref="J30:N30"/>
    <mergeCell ref="C31:I31"/>
    <mergeCell ref="J31:L31"/>
    <mergeCell ref="P31:R31"/>
    <mergeCell ref="C32:C52"/>
    <mergeCell ref="D32:D34"/>
    <mergeCell ref="E32:E33"/>
    <mergeCell ref="F32:F33"/>
    <mergeCell ref="G32:G34"/>
    <mergeCell ref="Q32:Q44"/>
    <mergeCell ref="R32:R44"/>
    <mergeCell ref="D35:D36"/>
    <mergeCell ref="G35:G36"/>
    <mergeCell ref="J35:J36"/>
    <mergeCell ref="M35:M36"/>
    <mergeCell ref="D37:D44"/>
    <mergeCell ref="E37:E40"/>
    <mergeCell ref="I32:I33"/>
    <mergeCell ref="J32:J34"/>
    <mergeCell ref="K32:K44"/>
    <mergeCell ref="L32:L44"/>
    <mergeCell ref="M32:M34"/>
    <mergeCell ref="N32:N33"/>
    <mergeCell ref="F37:F40"/>
    <mergeCell ref="G37:G44"/>
    <mergeCell ref="I37:I40"/>
    <mergeCell ref="M37:M44"/>
    <mergeCell ref="N37:N40"/>
    <mergeCell ref="O37:O40"/>
    <mergeCell ref="J39:J44"/>
    <mergeCell ref="O32:O33"/>
    <mergeCell ref="P32:P44"/>
    <mergeCell ref="E41:E44"/>
    <mergeCell ref="F41:F44"/>
    <mergeCell ref="I41:I44"/>
    <mergeCell ref="N41:N44"/>
    <mergeCell ref="O41:O44"/>
    <mergeCell ref="D45:D52"/>
    <mergeCell ref="E45:E48"/>
    <mergeCell ref="F45:F48"/>
    <mergeCell ref="G45:G52"/>
    <mergeCell ref="H45:H46"/>
    <mergeCell ref="O49:O52"/>
    <mergeCell ref="C53:H53"/>
    <mergeCell ref="J53:N53"/>
    <mergeCell ref="C54:I54"/>
    <mergeCell ref="J54:L54"/>
    <mergeCell ref="P54:R54"/>
    <mergeCell ref="O45:O48"/>
    <mergeCell ref="P45:P52"/>
    <mergeCell ref="Q45:Q52"/>
    <mergeCell ref="R45:R52"/>
    <mergeCell ref="H47:H48"/>
    <mergeCell ref="E49:E52"/>
    <mergeCell ref="F49:F52"/>
    <mergeCell ref="H49:H52"/>
    <mergeCell ref="I49:I52"/>
    <mergeCell ref="K49:K52"/>
    <mergeCell ref="I45:I48"/>
    <mergeCell ref="J45:J52"/>
    <mergeCell ref="K45:K48"/>
    <mergeCell ref="L45:L52"/>
    <mergeCell ref="M45:M52"/>
    <mergeCell ref="N45:N48"/>
    <mergeCell ref="N49:N52"/>
    <mergeCell ref="H60:H61"/>
    <mergeCell ref="C62:H62"/>
    <mergeCell ref="J62:N62"/>
    <mergeCell ref="C63:I63"/>
    <mergeCell ref="J63:L63"/>
    <mergeCell ref="L55:L61"/>
    <mergeCell ref="M55:M61"/>
    <mergeCell ref="D57:D61"/>
    <mergeCell ref="E57:E61"/>
    <mergeCell ref="F57:F61"/>
    <mergeCell ref="G57:G61"/>
    <mergeCell ref="H57:H59"/>
    <mergeCell ref="I57:I61"/>
    <mergeCell ref="C55:C61"/>
    <mergeCell ref="D55:D56"/>
    <mergeCell ref="G55:G56"/>
    <mergeCell ref="J55:J61"/>
    <mergeCell ref="K55:K56"/>
    <mergeCell ref="Q70:Q73"/>
    <mergeCell ref="R70:R75"/>
    <mergeCell ref="N72:N73"/>
    <mergeCell ref="O72:O73"/>
    <mergeCell ref="Q74:Q75"/>
    <mergeCell ref="J69:L69"/>
    <mergeCell ref="P69:R69"/>
    <mergeCell ref="C70:C75"/>
    <mergeCell ref="D70:D71"/>
    <mergeCell ref="E70:E71"/>
    <mergeCell ref="F70:F71"/>
    <mergeCell ref="G70:G71"/>
    <mergeCell ref="I70:I71"/>
    <mergeCell ref="J70:J75"/>
    <mergeCell ref="L70:L73"/>
    <mergeCell ref="C69:I69"/>
    <mergeCell ref="D72:D73"/>
    <mergeCell ref="F72:F73"/>
    <mergeCell ref="G72:G73"/>
    <mergeCell ref="H72:H73"/>
    <mergeCell ref="I72:I73"/>
    <mergeCell ref="K72:K73"/>
    <mergeCell ref="M70:M75"/>
    <mergeCell ref="N70:N71"/>
    <mergeCell ref="D74:D75"/>
    <mergeCell ref="G74:G75"/>
    <mergeCell ref="H74:H75"/>
    <mergeCell ref="K74:K75"/>
    <mergeCell ref="L74:L75"/>
    <mergeCell ref="P74:P75"/>
    <mergeCell ref="A55:A75"/>
    <mergeCell ref="C68:H68"/>
    <mergeCell ref="J68:N68"/>
    <mergeCell ref="P70:P73"/>
    <mergeCell ref="O70:O71"/>
    <mergeCell ref="P63:R63"/>
    <mergeCell ref="C64:C67"/>
    <mergeCell ref="D64:D65"/>
    <mergeCell ref="G64:G65"/>
    <mergeCell ref="H64:H65"/>
    <mergeCell ref="J64:J67"/>
    <mergeCell ref="K64:K65"/>
    <mergeCell ref="L64:L67"/>
    <mergeCell ref="M64:M67"/>
    <mergeCell ref="D66:D67"/>
    <mergeCell ref="G66:G67"/>
    <mergeCell ref="N57:N61"/>
    <mergeCell ref="O57:O61"/>
    <mergeCell ref="Q84:Q85"/>
    <mergeCell ref="A79:N79"/>
    <mergeCell ref="A80:A93"/>
    <mergeCell ref="B80:B93"/>
    <mergeCell ref="C80:C81"/>
    <mergeCell ref="D80:D81"/>
    <mergeCell ref="F80:F81"/>
    <mergeCell ref="G80:G81"/>
    <mergeCell ref="I80:I81"/>
    <mergeCell ref="G84:G85"/>
    <mergeCell ref="C76:H76"/>
    <mergeCell ref="J76:N76"/>
    <mergeCell ref="A77:I77"/>
    <mergeCell ref="J77:L77"/>
    <mergeCell ref="P77:R77"/>
    <mergeCell ref="A78:F78"/>
    <mergeCell ref="H78:L78"/>
    <mergeCell ref="N78:R78"/>
    <mergeCell ref="M80:M81"/>
    <mergeCell ref="N80:N81"/>
    <mergeCell ref="O80:O81"/>
    <mergeCell ref="C94:H94"/>
    <mergeCell ref="J94:N94"/>
    <mergeCell ref="J80:J81"/>
    <mergeCell ref="K80:K81"/>
    <mergeCell ref="H84:H85"/>
    <mergeCell ref="K84:K85"/>
    <mergeCell ref="D86:D87"/>
    <mergeCell ref="F86:F87"/>
    <mergeCell ref="G86:G87"/>
    <mergeCell ref="H86:H87"/>
    <mergeCell ref="I86:I87"/>
    <mergeCell ref="G90:G91"/>
    <mergeCell ref="H90:H91"/>
    <mergeCell ref="D92:D93"/>
    <mergeCell ref="G92:G93"/>
    <mergeCell ref="A95:I95"/>
    <mergeCell ref="J95:L95"/>
    <mergeCell ref="P95:R95"/>
    <mergeCell ref="P86:P93"/>
    <mergeCell ref="C88:C93"/>
    <mergeCell ref="D88:D89"/>
    <mergeCell ref="G88:G89"/>
    <mergeCell ref="H88:H89"/>
    <mergeCell ref="D90:D91"/>
    <mergeCell ref="R80:R93"/>
    <mergeCell ref="C82:C87"/>
    <mergeCell ref="D82:D83"/>
    <mergeCell ref="G82:G83"/>
    <mergeCell ref="L80:L81"/>
    <mergeCell ref="P80:P83"/>
    <mergeCell ref="Q80:Q83"/>
    <mergeCell ref="H92:H93"/>
    <mergeCell ref="O86:O87"/>
    <mergeCell ref="N86:N87"/>
    <mergeCell ref="J82:J93"/>
    <mergeCell ref="K82:K83"/>
    <mergeCell ref="L82:L93"/>
    <mergeCell ref="M82:M93"/>
    <mergeCell ref="D84:D85"/>
    <mergeCell ref="A96:F96"/>
    <mergeCell ref="H96:L96"/>
    <mergeCell ref="N96:R96"/>
    <mergeCell ref="A97:N97"/>
    <mergeCell ref="P97:R97"/>
    <mergeCell ref="B98:B101"/>
    <mergeCell ref="C98:C99"/>
    <mergeCell ref="D98:D99"/>
    <mergeCell ref="G98:G99"/>
    <mergeCell ref="A102:A106"/>
    <mergeCell ref="C102:H102"/>
    <mergeCell ref="J102:L102"/>
    <mergeCell ref="P102:R102"/>
    <mergeCell ref="B103:F103"/>
    <mergeCell ref="J98:J101"/>
    <mergeCell ref="K98:K99"/>
    <mergeCell ref="L98:L101"/>
    <mergeCell ref="M98:M101"/>
    <mergeCell ref="P98:P101"/>
    <mergeCell ref="Q98:Q101"/>
    <mergeCell ref="H103:L103"/>
    <mergeCell ref="N103:R103"/>
    <mergeCell ref="B104:N104"/>
    <mergeCell ref="P104:R104"/>
    <mergeCell ref="K105:N106"/>
    <mergeCell ref="O105:O106"/>
    <mergeCell ref="P105:R106"/>
    <mergeCell ref="R98:R101"/>
    <mergeCell ref="C100:C101"/>
    <mergeCell ref="D100:D101"/>
    <mergeCell ref="G100:G101"/>
    <mergeCell ref="H100:H101"/>
    <mergeCell ref="A98:A101"/>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X1034"/>
  <sheetViews>
    <sheetView showGridLines="0" zoomScale="57" zoomScaleNormal="57" workbookViewId="0">
      <pane ySplit="3045" topLeftCell="A43" activePane="bottomLeft"/>
      <selection activeCell="K8" sqref="K8:K9"/>
      <selection pane="bottomLeft" activeCell="D37" sqref="D37:D44"/>
    </sheetView>
  </sheetViews>
  <sheetFormatPr baseColWidth="10" defaultColWidth="14.42578125" defaultRowHeight="15" customHeight="1"/>
  <cols>
    <col min="1" max="1" width="21.28515625" customWidth="1"/>
    <col min="2" max="2" width="16.5703125" customWidth="1"/>
    <col min="3" max="3" width="53.42578125" customWidth="1"/>
    <col min="4" max="4" width="31.28515625" customWidth="1"/>
    <col min="5" max="5" width="22.7109375" customWidth="1"/>
    <col min="6" max="6" width="19.42578125" customWidth="1"/>
    <col min="7" max="7" width="30.85546875" customWidth="1"/>
    <col min="8" max="8" width="50.28515625" customWidth="1"/>
    <col min="9" max="9" width="22.140625" customWidth="1"/>
    <col min="10" max="10" width="25.5703125" customWidth="1"/>
    <col min="11" max="11" width="54.7109375" customWidth="1"/>
    <col min="12" max="12" width="29.28515625" customWidth="1"/>
    <col min="13" max="13" width="29.42578125" customWidth="1"/>
    <col min="14" max="14" width="18.7109375" customWidth="1"/>
    <col min="15" max="15" width="23.7109375" customWidth="1"/>
    <col min="16" max="16" width="65.28515625" customWidth="1"/>
    <col min="17" max="17" width="79.7109375" customWidth="1"/>
    <col min="18" max="18" width="80.85546875" customWidth="1"/>
    <col min="19" max="19" width="18.42578125" customWidth="1"/>
    <col min="20" max="20" width="23.5703125" customWidth="1"/>
    <col min="21" max="21" width="65" customWidth="1"/>
    <col min="22" max="22" width="79.5703125" customWidth="1"/>
    <col min="23" max="23" width="80.7109375" customWidth="1"/>
    <col min="24" max="24" width="10" customWidth="1"/>
  </cols>
  <sheetData>
    <row r="1" spans="1:24" ht="24.75" customHeight="1" thickBot="1">
      <c r="A1" s="487"/>
      <c r="B1" s="403"/>
      <c r="C1" s="802" t="s">
        <v>95</v>
      </c>
      <c r="D1" s="803"/>
      <c r="E1" s="803"/>
      <c r="F1" s="803"/>
      <c r="G1" s="803"/>
      <c r="H1" s="803"/>
      <c r="I1" s="803"/>
      <c r="J1" s="803"/>
      <c r="K1" s="803"/>
      <c r="L1" s="803"/>
      <c r="M1" s="803"/>
      <c r="N1" s="803"/>
      <c r="O1" s="803"/>
      <c r="P1" s="803"/>
      <c r="Q1" s="803"/>
      <c r="R1" s="803"/>
      <c r="S1" s="803"/>
      <c r="T1" s="803"/>
      <c r="U1" s="803"/>
      <c r="V1" s="804"/>
      <c r="W1" s="274" t="s">
        <v>1</v>
      </c>
    </row>
    <row r="2" spans="1:24" ht="22.5" customHeight="1" thickBot="1">
      <c r="A2" s="403"/>
      <c r="B2" s="403"/>
      <c r="C2" s="802" t="s">
        <v>94</v>
      </c>
      <c r="D2" s="803"/>
      <c r="E2" s="803"/>
      <c r="F2" s="803"/>
      <c r="G2" s="803"/>
      <c r="H2" s="803"/>
      <c r="I2" s="803"/>
      <c r="J2" s="803"/>
      <c r="K2" s="803"/>
      <c r="L2" s="803"/>
      <c r="M2" s="803"/>
      <c r="N2" s="803"/>
      <c r="O2" s="803"/>
      <c r="P2" s="803"/>
      <c r="Q2" s="803"/>
      <c r="R2" s="803"/>
      <c r="S2" s="803"/>
      <c r="T2" s="803"/>
      <c r="U2" s="803"/>
      <c r="V2" s="804"/>
      <c r="W2" s="275" t="s">
        <v>92</v>
      </c>
    </row>
    <row r="3" spans="1:24" ht="22.5" customHeight="1" thickBot="1">
      <c r="A3" s="403"/>
      <c r="B3" s="403"/>
      <c r="C3" s="802" t="s">
        <v>96</v>
      </c>
      <c r="D3" s="803"/>
      <c r="E3" s="803"/>
      <c r="F3" s="803"/>
      <c r="G3" s="803"/>
      <c r="H3" s="803"/>
      <c r="I3" s="803"/>
      <c r="J3" s="803"/>
      <c r="K3" s="803"/>
      <c r="L3" s="803"/>
      <c r="M3" s="803"/>
      <c r="N3" s="803"/>
      <c r="O3" s="803"/>
      <c r="P3" s="803"/>
      <c r="Q3" s="803"/>
      <c r="R3" s="803"/>
      <c r="S3" s="803"/>
      <c r="T3" s="803"/>
      <c r="U3" s="803"/>
      <c r="V3" s="804"/>
      <c r="W3" s="275" t="s">
        <v>104</v>
      </c>
    </row>
    <row r="4" spans="1:24" ht="26.25" customHeight="1" thickBot="1">
      <c r="A4" s="403"/>
      <c r="B4" s="403"/>
      <c r="C4" s="805" t="s">
        <v>0</v>
      </c>
      <c r="D4" s="806"/>
      <c r="E4" s="806"/>
      <c r="F4" s="806"/>
      <c r="G4" s="806"/>
      <c r="H4" s="806"/>
      <c r="I4" s="806"/>
      <c r="J4" s="806"/>
      <c r="K4" s="806"/>
      <c r="L4" s="806"/>
      <c r="M4" s="806"/>
      <c r="N4" s="806"/>
      <c r="O4" s="806"/>
      <c r="P4" s="806"/>
      <c r="Q4" s="806"/>
      <c r="R4" s="806"/>
      <c r="S4" s="806"/>
      <c r="T4" s="806"/>
      <c r="U4" s="806"/>
      <c r="V4" s="807"/>
      <c r="W4" s="276" t="s">
        <v>93</v>
      </c>
    </row>
    <row r="5" spans="1:24" ht="31.5" customHeight="1" thickBot="1">
      <c r="A5" s="490" t="s">
        <v>77</v>
      </c>
      <c r="B5" s="491"/>
      <c r="C5" s="492"/>
      <c r="D5" s="492"/>
      <c r="E5" s="492"/>
      <c r="F5" s="492"/>
      <c r="G5" s="492"/>
      <c r="H5" s="492"/>
      <c r="I5" s="492"/>
      <c r="J5" s="492"/>
      <c r="K5" s="123" t="s">
        <v>2</v>
      </c>
      <c r="L5" s="124">
        <v>11322</v>
      </c>
      <c r="M5" s="125">
        <v>11322</v>
      </c>
      <c r="N5" s="493" t="s">
        <v>258</v>
      </c>
      <c r="O5" s="494"/>
      <c r="P5" s="494"/>
      <c r="Q5" s="494"/>
      <c r="R5" s="495"/>
      <c r="S5" s="493" t="s">
        <v>259</v>
      </c>
      <c r="T5" s="494"/>
      <c r="U5" s="494"/>
      <c r="V5" s="494"/>
      <c r="W5" s="495"/>
    </row>
    <row r="6" spans="1:24" ht="48" customHeight="1">
      <c r="A6" s="516" t="s">
        <v>3</v>
      </c>
      <c r="B6" s="517" t="s">
        <v>4</v>
      </c>
      <c r="C6" s="517" t="s">
        <v>5</v>
      </c>
      <c r="D6" s="518" t="s">
        <v>45</v>
      </c>
      <c r="E6" s="519"/>
      <c r="F6" s="520"/>
      <c r="G6" s="521" t="s">
        <v>7</v>
      </c>
      <c r="H6" s="515" t="s">
        <v>8</v>
      </c>
      <c r="I6" s="515" t="s">
        <v>9</v>
      </c>
      <c r="J6" s="515" t="s">
        <v>10</v>
      </c>
      <c r="K6" s="515" t="s">
        <v>11</v>
      </c>
      <c r="L6" s="500" t="s">
        <v>12</v>
      </c>
      <c r="M6" s="501" t="s">
        <v>13</v>
      </c>
      <c r="N6" s="496" t="s">
        <v>46</v>
      </c>
      <c r="O6" s="496" t="s">
        <v>47</v>
      </c>
      <c r="P6" s="496" t="s">
        <v>48</v>
      </c>
      <c r="Q6" s="498" t="s">
        <v>49</v>
      </c>
      <c r="R6" s="498" t="s">
        <v>50</v>
      </c>
      <c r="S6" s="496" t="s">
        <v>46</v>
      </c>
      <c r="T6" s="496" t="s">
        <v>47</v>
      </c>
      <c r="U6" s="496" t="s">
        <v>48</v>
      </c>
      <c r="V6" s="498" t="s">
        <v>49</v>
      </c>
      <c r="W6" s="498" t="s">
        <v>50</v>
      </c>
      <c r="X6" s="3"/>
    </row>
    <row r="7" spans="1:24" ht="77.25" customHeight="1">
      <c r="A7" s="497"/>
      <c r="B7" s="497"/>
      <c r="C7" s="497"/>
      <c r="D7" s="121" t="s">
        <v>51</v>
      </c>
      <c r="E7" s="122" t="s">
        <v>14</v>
      </c>
      <c r="F7" s="122" t="s">
        <v>52</v>
      </c>
      <c r="G7" s="497"/>
      <c r="H7" s="497"/>
      <c r="I7" s="497"/>
      <c r="J7" s="497"/>
      <c r="K7" s="497"/>
      <c r="L7" s="497"/>
      <c r="M7" s="497"/>
      <c r="N7" s="497"/>
      <c r="O7" s="497"/>
      <c r="P7" s="497"/>
      <c r="Q7" s="499"/>
      <c r="R7" s="499"/>
      <c r="S7" s="497"/>
      <c r="T7" s="497"/>
      <c r="U7" s="497"/>
      <c r="V7" s="499"/>
      <c r="W7" s="499"/>
      <c r="X7" s="1"/>
    </row>
    <row r="8" spans="1:24" ht="96.75" customHeight="1">
      <c r="A8" s="502" t="s">
        <v>20</v>
      </c>
      <c r="B8" s="503">
        <v>0.55000000000000004</v>
      </c>
      <c r="C8" s="506" t="s">
        <v>114</v>
      </c>
      <c r="D8" s="156" t="s">
        <v>106</v>
      </c>
      <c r="E8" s="159" t="s">
        <v>112</v>
      </c>
      <c r="F8" s="194">
        <v>125</v>
      </c>
      <c r="G8" s="156" t="s">
        <v>105</v>
      </c>
      <c r="H8" s="508" t="s">
        <v>111</v>
      </c>
      <c r="I8" s="185">
        <v>0.1</v>
      </c>
      <c r="J8" s="510" t="s">
        <v>161</v>
      </c>
      <c r="K8" s="513"/>
      <c r="L8" s="535"/>
      <c r="M8" s="537" t="s">
        <v>226</v>
      </c>
      <c r="N8" s="272">
        <f>'PAM  AVANCE 2024 -1'!N8</f>
        <v>0</v>
      </c>
      <c r="O8" s="256">
        <f>N8/F$8</f>
        <v>0</v>
      </c>
      <c r="P8" s="538"/>
      <c r="Q8" s="541"/>
      <c r="R8" s="543"/>
      <c r="S8" s="272"/>
      <c r="T8" s="256">
        <f>S8/F8</f>
        <v>0</v>
      </c>
      <c r="U8" s="538"/>
      <c r="V8" s="541"/>
      <c r="W8" s="543"/>
      <c r="X8" s="1"/>
    </row>
    <row r="9" spans="1:24" ht="24.75" customHeight="1">
      <c r="A9" s="502"/>
      <c r="B9" s="504"/>
      <c r="C9" s="506"/>
      <c r="D9" s="154"/>
      <c r="E9" s="160" t="s">
        <v>113</v>
      </c>
      <c r="F9" s="195">
        <v>25</v>
      </c>
      <c r="G9" s="157"/>
      <c r="H9" s="509"/>
      <c r="I9" s="185">
        <v>0.1</v>
      </c>
      <c r="J9" s="511"/>
      <c r="K9" s="514"/>
      <c r="L9" s="536"/>
      <c r="M9" s="537"/>
      <c r="N9" s="272">
        <f>'PAM  AVANCE 2024 -1'!N9</f>
        <v>0</v>
      </c>
      <c r="O9" s="193">
        <f>N9/F$9</f>
        <v>0</v>
      </c>
      <c r="P9" s="539"/>
      <c r="Q9" s="542"/>
      <c r="R9" s="544"/>
      <c r="S9" s="272"/>
      <c r="T9" s="256">
        <f t="shared" ref="T9:T15" si="0">S9/F9</f>
        <v>0</v>
      </c>
      <c r="U9" s="539"/>
      <c r="V9" s="542"/>
      <c r="W9" s="544"/>
      <c r="X9" s="1"/>
    </row>
    <row r="10" spans="1:24" ht="40.5" customHeight="1">
      <c r="A10" s="502"/>
      <c r="B10" s="504"/>
      <c r="C10" s="506"/>
      <c r="D10" s="545" t="s">
        <v>107</v>
      </c>
      <c r="E10" s="159" t="s">
        <v>112</v>
      </c>
      <c r="F10" s="195">
        <v>19000</v>
      </c>
      <c r="G10" s="546" t="s">
        <v>110</v>
      </c>
      <c r="H10" s="508" t="s">
        <v>117</v>
      </c>
      <c r="I10" s="185">
        <v>0.2</v>
      </c>
      <c r="J10" s="511"/>
      <c r="K10" s="513"/>
      <c r="L10" s="535"/>
      <c r="M10" s="537"/>
      <c r="N10" s="272">
        <f>'PAM  AVANCE 2024 -1'!N10</f>
        <v>0</v>
      </c>
      <c r="O10" s="245">
        <f>N10/F$10</f>
        <v>0</v>
      </c>
      <c r="P10" s="539"/>
      <c r="Q10" s="542"/>
      <c r="R10" s="544"/>
      <c r="S10" s="272"/>
      <c r="T10" s="256">
        <f t="shared" si="0"/>
        <v>0</v>
      </c>
      <c r="U10" s="539"/>
      <c r="V10" s="542"/>
      <c r="W10" s="544"/>
      <c r="X10" s="1"/>
    </row>
    <row r="11" spans="1:24" ht="111.75" customHeight="1">
      <c r="A11" s="502"/>
      <c r="B11" s="504"/>
      <c r="C11" s="506"/>
      <c r="D11" s="526"/>
      <c r="E11" s="160" t="s">
        <v>113</v>
      </c>
      <c r="F11" s="195">
        <v>550</v>
      </c>
      <c r="G11" s="546"/>
      <c r="H11" s="547"/>
      <c r="I11" s="185">
        <v>0.2</v>
      </c>
      <c r="J11" s="511"/>
      <c r="K11" s="514"/>
      <c r="L11" s="536"/>
      <c r="M11" s="537"/>
      <c r="N11" s="272">
        <f>'PAM  AVANCE 2024 -1'!N11</f>
        <v>0</v>
      </c>
      <c r="O11" s="193">
        <f>N11/F$11</f>
        <v>0</v>
      </c>
      <c r="P11" s="539"/>
      <c r="Q11" s="542"/>
      <c r="R11" s="544"/>
      <c r="S11" s="272"/>
      <c r="T11" s="256">
        <f t="shared" si="0"/>
        <v>0</v>
      </c>
      <c r="U11" s="539"/>
      <c r="V11" s="542"/>
      <c r="W11" s="544"/>
      <c r="X11" s="1"/>
    </row>
    <row r="12" spans="1:24" ht="84.75" customHeight="1">
      <c r="A12" s="502"/>
      <c r="B12" s="504"/>
      <c r="C12" s="506"/>
      <c r="D12" s="553" t="s">
        <v>108</v>
      </c>
      <c r="E12" s="159" t="s">
        <v>112</v>
      </c>
      <c r="F12" s="196">
        <v>10</v>
      </c>
      <c r="G12" s="546" t="s">
        <v>109</v>
      </c>
      <c r="H12" s="555" t="s">
        <v>115</v>
      </c>
      <c r="I12" s="185">
        <v>0.1</v>
      </c>
      <c r="J12" s="511"/>
      <c r="K12" s="513"/>
      <c r="L12" s="535"/>
      <c r="M12" s="537"/>
      <c r="N12" s="272">
        <f>'PAM  AVANCE 2024 -1'!N12</f>
        <v>0</v>
      </c>
      <c r="O12" s="245">
        <f>N12/F$12</f>
        <v>0</v>
      </c>
      <c r="P12" s="539"/>
      <c r="Q12" s="542"/>
      <c r="R12" s="544"/>
      <c r="S12" s="272"/>
      <c r="T12" s="256">
        <f t="shared" si="0"/>
        <v>0</v>
      </c>
      <c r="U12" s="539"/>
      <c r="V12" s="542"/>
      <c r="W12" s="544"/>
    </row>
    <row r="13" spans="1:24" ht="38.25" customHeight="1">
      <c r="A13" s="502"/>
      <c r="B13" s="504"/>
      <c r="C13" s="506"/>
      <c r="D13" s="553"/>
      <c r="E13" s="160" t="s">
        <v>113</v>
      </c>
      <c r="F13" s="197">
        <v>5</v>
      </c>
      <c r="G13" s="546"/>
      <c r="H13" s="556"/>
      <c r="I13" s="186">
        <v>0.1</v>
      </c>
      <c r="J13" s="511"/>
      <c r="K13" s="514"/>
      <c r="L13" s="536"/>
      <c r="M13" s="537"/>
      <c r="N13" s="272">
        <f>'PAM  AVANCE 2024 -1'!N13</f>
        <v>0</v>
      </c>
      <c r="O13" s="193">
        <f>N13/F$13</f>
        <v>0</v>
      </c>
      <c r="P13" s="539"/>
      <c r="Q13" s="542"/>
      <c r="R13" s="544"/>
      <c r="S13" s="272"/>
      <c r="T13" s="256">
        <f t="shared" si="0"/>
        <v>0</v>
      </c>
      <c r="U13" s="539"/>
      <c r="V13" s="542"/>
      <c r="W13" s="544"/>
    </row>
    <row r="14" spans="1:24" ht="57.75" customHeight="1">
      <c r="A14" s="502"/>
      <c r="B14" s="504"/>
      <c r="C14" s="506"/>
      <c r="D14" s="553"/>
      <c r="E14" s="159" t="s">
        <v>112</v>
      </c>
      <c r="F14" s="197">
        <v>87</v>
      </c>
      <c r="G14" s="546"/>
      <c r="H14" s="557" t="s">
        <v>116</v>
      </c>
      <c r="I14" s="186">
        <v>0.1</v>
      </c>
      <c r="J14" s="511"/>
      <c r="K14" s="513"/>
      <c r="L14" s="535"/>
      <c r="M14" s="537"/>
      <c r="N14" s="272">
        <f>'PAM  AVANCE 2024 -1'!N14</f>
        <v>0</v>
      </c>
      <c r="O14" s="245">
        <f>N14/F$14</f>
        <v>0</v>
      </c>
      <c r="P14" s="539"/>
      <c r="Q14" s="542"/>
      <c r="R14" s="544"/>
      <c r="S14" s="272"/>
      <c r="T14" s="256">
        <f t="shared" si="0"/>
        <v>0</v>
      </c>
      <c r="U14" s="539"/>
      <c r="V14" s="542"/>
      <c r="W14" s="544"/>
    </row>
    <row r="15" spans="1:24" ht="35.25" customHeight="1">
      <c r="A15" s="502"/>
      <c r="B15" s="504"/>
      <c r="C15" s="507"/>
      <c r="D15" s="545"/>
      <c r="E15" s="164" t="s">
        <v>113</v>
      </c>
      <c r="F15" s="198">
        <v>20</v>
      </c>
      <c r="G15" s="554"/>
      <c r="H15" s="558"/>
      <c r="I15" s="186">
        <v>0.1</v>
      </c>
      <c r="J15" s="512"/>
      <c r="K15" s="514"/>
      <c r="L15" s="536"/>
      <c r="M15" s="537"/>
      <c r="N15" s="272">
        <f>'PAM  AVANCE 2024 -1'!N15</f>
        <v>0</v>
      </c>
      <c r="O15" s="193">
        <f>N15/F$15</f>
        <v>0</v>
      </c>
      <c r="P15" s="540"/>
      <c r="Q15" s="542"/>
      <c r="R15" s="544"/>
      <c r="S15" s="272"/>
      <c r="T15" s="256">
        <f t="shared" si="0"/>
        <v>0</v>
      </c>
      <c r="U15" s="540"/>
      <c r="V15" s="542"/>
      <c r="W15" s="544"/>
    </row>
    <row r="16" spans="1:24" ht="35.25" customHeight="1">
      <c r="A16" s="502"/>
      <c r="B16" s="504"/>
      <c r="C16" s="522"/>
      <c r="D16" s="522"/>
      <c r="E16" s="522"/>
      <c r="F16" s="522"/>
      <c r="G16" s="522"/>
      <c r="H16" s="522"/>
      <c r="I16" s="184">
        <f>SUM(I8,I9,I10,I11,I12,I13,I14,I15)</f>
        <v>1</v>
      </c>
      <c r="J16" s="548"/>
      <c r="K16" s="548"/>
      <c r="L16" s="548"/>
      <c r="M16" s="537"/>
      <c r="N16" s="273"/>
      <c r="O16" s="184">
        <f>AVERAGE(O8:O15)</f>
        <v>0</v>
      </c>
      <c r="P16" s="177"/>
      <c r="Q16" s="177"/>
      <c r="R16" s="178"/>
      <c r="S16" s="273"/>
      <c r="T16" s="184">
        <f>AVERAGE(T8:T15)</f>
        <v>0</v>
      </c>
      <c r="U16" s="177"/>
      <c r="V16" s="177"/>
      <c r="W16" s="178"/>
    </row>
    <row r="17" spans="1:23" ht="57.75" customHeight="1">
      <c r="A17" s="502"/>
      <c r="B17" s="504"/>
      <c r="C17" s="525" t="s">
        <v>234</v>
      </c>
      <c r="D17" s="549" t="s">
        <v>119</v>
      </c>
      <c r="E17" s="163" t="s">
        <v>112</v>
      </c>
      <c r="F17" s="199">
        <v>3</v>
      </c>
      <c r="G17" s="550" t="s">
        <v>121</v>
      </c>
      <c r="H17" s="158" t="s">
        <v>123</v>
      </c>
      <c r="I17" s="179">
        <v>0.25</v>
      </c>
      <c r="J17" s="551" t="s">
        <v>225</v>
      </c>
      <c r="K17" s="534"/>
      <c r="L17" s="552"/>
      <c r="M17" s="537"/>
      <c r="N17" s="272">
        <f>'PAM  AVANCE 2024 -1'!N17</f>
        <v>0</v>
      </c>
      <c r="O17" s="246">
        <f>N17/F17</f>
        <v>0</v>
      </c>
      <c r="P17" s="559"/>
      <c r="Q17" s="206"/>
      <c r="R17" s="209"/>
      <c r="S17" s="272"/>
      <c r="T17" s="246">
        <f>S17/F17</f>
        <v>0</v>
      </c>
      <c r="U17" s="559"/>
      <c r="V17" s="206"/>
      <c r="W17" s="209"/>
    </row>
    <row r="18" spans="1:23" ht="62.25" customHeight="1">
      <c r="A18" s="502"/>
      <c r="B18" s="504"/>
      <c r="C18" s="525"/>
      <c r="D18" s="549"/>
      <c r="E18" s="160" t="s">
        <v>113</v>
      </c>
      <c r="F18" s="191">
        <v>1</v>
      </c>
      <c r="G18" s="527"/>
      <c r="H18" s="155" t="s">
        <v>124</v>
      </c>
      <c r="I18" s="180">
        <v>0.25</v>
      </c>
      <c r="J18" s="551"/>
      <c r="K18" s="534"/>
      <c r="L18" s="552"/>
      <c r="M18" s="537"/>
      <c r="N18" s="272">
        <f>'PAM  AVANCE 2024 -1'!N18</f>
        <v>0</v>
      </c>
      <c r="O18" s="204">
        <f>N18/F18</f>
        <v>0</v>
      </c>
      <c r="P18" s="559"/>
      <c r="Q18" s="207"/>
      <c r="R18" s="210"/>
      <c r="S18" s="272"/>
      <c r="T18" s="246">
        <f>S18/F18</f>
        <v>0</v>
      </c>
      <c r="U18" s="559"/>
      <c r="V18" s="207"/>
      <c r="W18" s="210"/>
    </row>
    <row r="19" spans="1:23" ht="57.75" customHeight="1">
      <c r="A19" s="502"/>
      <c r="B19" s="504"/>
      <c r="C19" s="525"/>
      <c r="D19" s="560" t="s">
        <v>120</v>
      </c>
      <c r="E19" s="562" t="s">
        <v>112</v>
      </c>
      <c r="F19" s="564">
        <v>3</v>
      </c>
      <c r="G19" s="528" t="s">
        <v>122</v>
      </c>
      <c r="H19" s="155" t="s">
        <v>125</v>
      </c>
      <c r="I19" s="567">
        <v>0.25</v>
      </c>
      <c r="J19" s="551"/>
      <c r="K19" s="534"/>
      <c r="L19" s="552"/>
      <c r="M19" s="537"/>
      <c r="N19" s="569" cm="1">
        <f t="array" ref="N19">'PAM  AVANCE 2024 -1'!N19:N19</f>
        <v>0</v>
      </c>
      <c r="O19" s="571">
        <f>N19/F19</f>
        <v>0</v>
      </c>
      <c r="P19" s="559"/>
      <c r="Q19" s="207"/>
      <c r="R19" s="210"/>
      <c r="S19" s="569"/>
      <c r="T19" s="571">
        <f>S19/F19</f>
        <v>0</v>
      </c>
      <c r="U19" s="559"/>
      <c r="V19" s="207"/>
      <c r="W19" s="210"/>
    </row>
    <row r="20" spans="1:23" ht="57.75" customHeight="1">
      <c r="A20" s="502"/>
      <c r="B20" s="504"/>
      <c r="C20" s="525"/>
      <c r="D20" s="560"/>
      <c r="E20" s="563"/>
      <c r="F20" s="565"/>
      <c r="G20" s="528"/>
      <c r="H20" s="167" t="s">
        <v>126</v>
      </c>
      <c r="I20" s="568"/>
      <c r="J20" s="551"/>
      <c r="K20" s="534"/>
      <c r="L20" s="552"/>
      <c r="M20" s="537"/>
      <c r="N20" s="570"/>
      <c r="O20" s="572"/>
      <c r="P20" s="559"/>
      <c r="Q20" s="207"/>
      <c r="R20" s="210"/>
      <c r="S20" s="570"/>
      <c r="T20" s="572"/>
      <c r="U20" s="559"/>
      <c r="V20" s="207"/>
      <c r="W20" s="210"/>
    </row>
    <row r="21" spans="1:23" ht="62.25" customHeight="1">
      <c r="A21" s="502"/>
      <c r="B21" s="504"/>
      <c r="C21" s="525"/>
      <c r="D21" s="561"/>
      <c r="E21" s="164" t="s">
        <v>113</v>
      </c>
      <c r="F21" s="200">
        <v>1</v>
      </c>
      <c r="G21" s="566"/>
      <c r="H21" s="156" t="s">
        <v>127</v>
      </c>
      <c r="I21" s="180">
        <v>0.25</v>
      </c>
      <c r="J21" s="551"/>
      <c r="K21" s="534"/>
      <c r="L21" s="552"/>
      <c r="M21" s="537"/>
      <c r="N21" s="272">
        <f>'PAM  AVANCE 2024 -1'!N21</f>
        <v>0</v>
      </c>
      <c r="O21" s="204">
        <f>N21/F21</f>
        <v>0</v>
      </c>
      <c r="P21" s="559"/>
      <c r="Q21" s="207"/>
      <c r="R21" s="210"/>
      <c r="S21" s="272"/>
      <c r="T21" s="204">
        <f>S21/F21</f>
        <v>0</v>
      </c>
      <c r="U21" s="559"/>
      <c r="V21" s="207"/>
      <c r="W21" s="210"/>
    </row>
    <row r="22" spans="1:23" ht="42" customHeight="1">
      <c r="A22" s="502"/>
      <c r="B22" s="504"/>
      <c r="C22" s="522"/>
      <c r="D22" s="522"/>
      <c r="E22" s="522"/>
      <c r="F22" s="522"/>
      <c r="G22" s="522"/>
      <c r="H22" s="522"/>
      <c r="I22" s="184">
        <f>SUM(I17:I21)</f>
        <v>1</v>
      </c>
      <c r="J22" s="176"/>
      <c r="K22" s="523"/>
      <c r="L22" s="524"/>
      <c r="M22" s="537"/>
      <c r="N22" s="277"/>
      <c r="O22" s="205">
        <f>AVERAGE(O17:O21)</f>
        <v>0</v>
      </c>
      <c r="P22" s="177"/>
      <c r="Q22" s="177"/>
      <c r="R22" s="178"/>
      <c r="S22" s="277"/>
      <c r="T22" s="205">
        <f>AVERAGE(T17:T21)</f>
        <v>0</v>
      </c>
      <c r="U22" s="177"/>
      <c r="V22" s="177"/>
      <c r="W22" s="178"/>
    </row>
    <row r="23" spans="1:23" ht="57.75" customHeight="1">
      <c r="A23" s="502"/>
      <c r="B23" s="504"/>
      <c r="C23" s="525" t="s">
        <v>148</v>
      </c>
      <c r="D23" s="525" t="s">
        <v>150</v>
      </c>
      <c r="E23" s="163" t="s">
        <v>112</v>
      </c>
      <c r="F23" s="190">
        <v>16</v>
      </c>
      <c r="G23" s="527" t="s">
        <v>149</v>
      </c>
      <c r="H23" s="529" t="s">
        <v>155</v>
      </c>
      <c r="I23" s="241">
        <v>0.3</v>
      </c>
      <c r="J23" s="531" t="s">
        <v>162</v>
      </c>
      <c r="K23" s="534"/>
      <c r="L23" s="552"/>
      <c r="M23" s="537"/>
      <c r="N23" s="190">
        <f>'PAM  AVANCE 2024 -1'!N23</f>
        <v>0</v>
      </c>
      <c r="O23" s="248">
        <f>N23/F23</f>
        <v>0</v>
      </c>
      <c r="P23" s="207"/>
      <c r="Q23" s="207"/>
      <c r="R23" s="210"/>
      <c r="S23" s="190"/>
      <c r="T23" s="248">
        <f>S23/F23</f>
        <v>0</v>
      </c>
      <c r="U23" s="207"/>
      <c r="V23" s="207"/>
      <c r="W23" s="210"/>
    </row>
    <row r="24" spans="1:23" ht="57.75" customHeight="1">
      <c r="A24" s="502"/>
      <c r="B24" s="504"/>
      <c r="C24" s="525"/>
      <c r="D24" s="526"/>
      <c r="E24" s="161" t="s">
        <v>113</v>
      </c>
      <c r="F24" s="191">
        <v>5</v>
      </c>
      <c r="G24" s="528"/>
      <c r="H24" s="530"/>
      <c r="I24" s="241">
        <v>0.1</v>
      </c>
      <c r="J24" s="531"/>
      <c r="K24" s="534"/>
      <c r="L24" s="552"/>
      <c r="M24" s="537"/>
      <c r="N24" s="190">
        <f>'PAM  AVANCE 2024 -1'!N24</f>
        <v>0</v>
      </c>
      <c r="O24" s="202">
        <f>N24/F24</f>
        <v>0</v>
      </c>
      <c r="P24" s="207"/>
      <c r="Q24" s="207"/>
      <c r="R24" s="210"/>
      <c r="S24" s="192"/>
      <c r="T24" s="202">
        <f>S24/F24</f>
        <v>0</v>
      </c>
      <c r="U24" s="207"/>
      <c r="V24" s="207"/>
      <c r="W24" s="210"/>
    </row>
    <row r="25" spans="1:23" ht="95.25" customHeight="1">
      <c r="A25" s="502"/>
      <c r="B25" s="504"/>
      <c r="C25" s="525"/>
      <c r="D25" s="545" t="s">
        <v>152</v>
      </c>
      <c r="E25" s="159" t="s">
        <v>112</v>
      </c>
      <c r="F25" s="192">
        <v>16</v>
      </c>
      <c r="G25" s="566" t="s">
        <v>151</v>
      </c>
      <c r="H25" s="155" t="s">
        <v>158</v>
      </c>
      <c r="I25" s="247">
        <v>0.2</v>
      </c>
      <c r="J25" s="532"/>
      <c r="K25" s="534"/>
      <c r="L25" s="552"/>
      <c r="M25" s="537"/>
      <c r="N25" s="190">
        <f>'PAM  AVANCE 2024 -1'!N25</f>
        <v>0</v>
      </c>
      <c r="O25" s="249">
        <f>N25/F25</f>
        <v>0</v>
      </c>
      <c r="P25" s="207"/>
      <c r="Q25" s="207"/>
      <c r="R25" s="210"/>
      <c r="S25" s="192"/>
      <c r="T25" s="249">
        <f>S25/F25</f>
        <v>0</v>
      </c>
      <c r="U25" s="207"/>
      <c r="V25" s="207"/>
      <c r="W25" s="210"/>
    </row>
    <row r="26" spans="1:23" ht="57.75" customHeight="1">
      <c r="A26" s="502"/>
      <c r="B26" s="504"/>
      <c r="C26" s="525"/>
      <c r="D26" s="525"/>
      <c r="E26" s="583" t="s">
        <v>113</v>
      </c>
      <c r="F26" s="576">
        <v>5</v>
      </c>
      <c r="G26" s="550"/>
      <c r="H26" s="155" t="s">
        <v>159</v>
      </c>
      <c r="I26" s="567">
        <v>0.2</v>
      </c>
      <c r="J26" s="532"/>
      <c r="K26" s="534"/>
      <c r="L26" s="552"/>
      <c r="M26" s="537"/>
      <c r="N26" s="573" cm="1">
        <f t="array" ref="N26">'PAM  AVANCE 2024 -1'!N26:N26</f>
        <v>0</v>
      </c>
      <c r="O26" s="575">
        <f>N26/F26</f>
        <v>0</v>
      </c>
      <c r="P26" s="207"/>
      <c r="Q26" s="207"/>
      <c r="R26" s="210"/>
      <c r="S26" s="573"/>
      <c r="T26" s="575">
        <f>S26/F26</f>
        <v>0</v>
      </c>
      <c r="U26" s="207"/>
      <c r="V26" s="207"/>
      <c r="W26" s="210"/>
    </row>
    <row r="27" spans="1:23" ht="57.75" customHeight="1">
      <c r="A27" s="502"/>
      <c r="B27" s="504"/>
      <c r="C27" s="525"/>
      <c r="D27" s="526"/>
      <c r="E27" s="584"/>
      <c r="F27" s="585"/>
      <c r="G27" s="527"/>
      <c r="H27" s="155" t="s">
        <v>160</v>
      </c>
      <c r="I27" s="568"/>
      <c r="J27" s="532"/>
      <c r="K27" s="534"/>
      <c r="L27" s="552"/>
      <c r="M27" s="537"/>
      <c r="N27" s="574"/>
      <c r="O27" s="575"/>
      <c r="P27" s="207"/>
      <c r="Q27" s="207"/>
      <c r="R27" s="210"/>
      <c r="S27" s="580"/>
      <c r="T27" s="575"/>
      <c r="U27" s="207"/>
      <c r="V27" s="207"/>
      <c r="W27" s="210"/>
    </row>
    <row r="28" spans="1:23" ht="57.75" customHeight="1">
      <c r="A28" s="502"/>
      <c r="B28" s="504"/>
      <c r="C28" s="525"/>
      <c r="D28" s="553" t="s">
        <v>153</v>
      </c>
      <c r="E28" s="159" t="s">
        <v>112</v>
      </c>
      <c r="F28" s="576">
        <v>1</v>
      </c>
      <c r="G28" s="528" t="s">
        <v>154</v>
      </c>
      <c r="H28" s="155" t="s">
        <v>156</v>
      </c>
      <c r="I28" s="567">
        <v>0.2</v>
      </c>
      <c r="J28" s="533"/>
      <c r="K28" s="153"/>
      <c r="L28" s="578"/>
      <c r="M28" s="537"/>
      <c r="N28" s="573" cm="1">
        <f t="array" ref="N28">'PAM  AVANCE 2024 -1'!N28:N28</f>
        <v>0</v>
      </c>
      <c r="O28" s="581">
        <f>N28/F28</f>
        <v>0</v>
      </c>
      <c r="P28" s="207"/>
      <c r="Q28" s="207"/>
      <c r="R28" s="210"/>
      <c r="S28" s="677"/>
      <c r="T28" s="581">
        <f>S28/F28</f>
        <v>0</v>
      </c>
      <c r="U28" s="207"/>
      <c r="V28" s="207"/>
      <c r="W28" s="210"/>
    </row>
    <row r="29" spans="1:23" ht="57.75" customHeight="1">
      <c r="A29" s="502"/>
      <c r="B29" s="504"/>
      <c r="C29" s="525"/>
      <c r="D29" s="545"/>
      <c r="E29" s="162" t="s">
        <v>113</v>
      </c>
      <c r="F29" s="577"/>
      <c r="G29" s="566"/>
      <c r="H29" s="156" t="s">
        <v>157</v>
      </c>
      <c r="I29" s="568"/>
      <c r="J29" s="533"/>
      <c r="K29" s="153"/>
      <c r="L29" s="579"/>
      <c r="M29" s="537"/>
      <c r="N29" s="580"/>
      <c r="O29" s="582"/>
      <c r="P29" s="208"/>
      <c r="Q29" s="208"/>
      <c r="R29" s="211"/>
      <c r="S29" s="677"/>
      <c r="T29" s="582"/>
      <c r="U29" s="208"/>
      <c r="V29" s="208"/>
      <c r="W29" s="211"/>
    </row>
    <row r="30" spans="1:23" ht="57.75" customHeight="1">
      <c r="A30" s="502"/>
      <c r="B30" s="504"/>
      <c r="C30" s="586"/>
      <c r="D30" s="587"/>
      <c r="E30" s="587"/>
      <c r="F30" s="587"/>
      <c r="G30" s="587"/>
      <c r="H30" s="588"/>
      <c r="I30" s="184">
        <f>SUM(I23:I29)</f>
        <v>1</v>
      </c>
      <c r="J30" s="589"/>
      <c r="K30" s="589"/>
      <c r="L30" s="589"/>
      <c r="M30" s="589"/>
      <c r="N30" s="589"/>
      <c r="O30" s="184">
        <f>AVERAGE(O23:O29)</f>
        <v>0</v>
      </c>
      <c r="P30" s="212"/>
      <c r="Q30" s="177"/>
      <c r="R30" s="214"/>
      <c r="S30" s="278"/>
      <c r="T30" s="184">
        <f>AVERAGE(T23:T29)</f>
        <v>0</v>
      </c>
      <c r="U30" s="212"/>
      <c r="V30" s="177"/>
      <c r="W30" s="214"/>
    </row>
    <row r="31" spans="1:23" ht="44.25" customHeight="1">
      <c r="A31" s="502"/>
      <c r="B31" s="505"/>
      <c r="C31" s="590"/>
      <c r="D31" s="591"/>
      <c r="E31" s="591"/>
      <c r="F31" s="591"/>
      <c r="G31" s="591"/>
      <c r="H31" s="591"/>
      <c r="I31" s="592"/>
      <c r="J31" s="593" t="s">
        <v>22</v>
      </c>
      <c r="K31" s="594"/>
      <c r="L31" s="595"/>
      <c r="M31" s="215">
        <v>0.15</v>
      </c>
      <c r="N31" s="189"/>
      <c r="O31" s="215">
        <f>(AVERAGE(O8:O29))*M31</f>
        <v>0</v>
      </c>
      <c r="P31" s="596"/>
      <c r="Q31" s="597"/>
      <c r="R31" s="597"/>
      <c r="S31" s="287"/>
      <c r="T31" s="286">
        <f>(AVERAGE(T8:T29))*R31</f>
        <v>0</v>
      </c>
      <c r="U31" s="596"/>
      <c r="V31" s="597"/>
      <c r="W31" s="598"/>
    </row>
    <row r="32" spans="1:23" ht="102.75" customHeight="1">
      <c r="A32" s="502"/>
      <c r="B32" s="504"/>
      <c r="C32" s="545" t="s">
        <v>233</v>
      </c>
      <c r="D32" s="599" t="s">
        <v>130</v>
      </c>
      <c r="E32" s="583" t="s">
        <v>129</v>
      </c>
      <c r="F32" s="602">
        <v>12</v>
      </c>
      <c r="G32" s="506" t="s">
        <v>128</v>
      </c>
      <c r="H32" s="169" t="s">
        <v>185</v>
      </c>
      <c r="I32" s="613">
        <v>0.15</v>
      </c>
      <c r="J32" s="609" t="s">
        <v>188</v>
      </c>
      <c r="K32" s="615" t="s">
        <v>229</v>
      </c>
      <c r="L32" s="619"/>
      <c r="M32" s="602" t="s">
        <v>224</v>
      </c>
      <c r="N32" s="602" cm="1">
        <f t="array" ref="N32">'PAM  AVANCE 2024 -1'!N32:N32</f>
        <v>0</v>
      </c>
      <c r="O32" s="633">
        <f>N32/F32</f>
        <v>0</v>
      </c>
      <c r="P32" s="634"/>
      <c r="Q32" s="604"/>
      <c r="R32" s="606"/>
      <c r="S32" s="864"/>
      <c r="T32" s="633">
        <f>S32/F32</f>
        <v>0</v>
      </c>
      <c r="U32" s="634"/>
      <c r="V32" s="604"/>
      <c r="W32" s="606"/>
    </row>
    <row r="33" spans="1:23" ht="96.75" customHeight="1">
      <c r="A33" s="502"/>
      <c r="B33" s="504"/>
      <c r="C33" s="525"/>
      <c r="D33" s="600"/>
      <c r="E33" s="584"/>
      <c r="F33" s="603"/>
      <c r="G33" s="506"/>
      <c r="H33" s="169" t="s">
        <v>186</v>
      </c>
      <c r="I33" s="614"/>
      <c r="J33" s="609"/>
      <c r="K33" s="616"/>
      <c r="L33" s="620"/>
      <c r="M33" s="622"/>
      <c r="N33" s="603"/>
      <c r="O33" s="633"/>
      <c r="P33" s="635"/>
      <c r="Q33" s="605"/>
      <c r="R33" s="607"/>
      <c r="S33" s="865"/>
      <c r="T33" s="633"/>
      <c r="U33" s="635"/>
      <c r="V33" s="605"/>
      <c r="W33" s="607"/>
    </row>
    <row r="34" spans="1:23" ht="103.5" customHeight="1">
      <c r="A34" s="502"/>
      <c r="B34" s="504"/>
      <c r="C34" s="525"/>
      <c r="D34" s="601"/>
      <c r="E34" s="160" t="s">
        <v>113</v>
      </c>
      <c r="F34" s="160">
        <v>2</v>
      </c>
      <c r="G34" s="506"/>
      <c r="H34" s="169" t="s">
        <v>187</v>
      </c>
      <c r="I34" s="216">
        <v>0.05</v>
      </c>
      <c r="J34" s="609"/>
      <c r="K34" s="617"/>
      <c r="L34" s="621"/>
      <c r="M34" s="603"/>
      <c r="N34" s="160">
        <f>'PAM  AVANCE 2024 -1'!N34</f>
        <v>0</v>
      </c>
      <c r="O34" s="219">
        <f>N34/F34</f>
        <v>0</v>
      </c>
      <c r="P34" s="374"/>
      <c r="Q34" s="381"/>
      <c r="R34" s="840"/>
      <c r="S34" s="266"/>
      <c r="T34" s="219">
        <f>S34/F34</f>
        <v>0</v>
      </c>
      <c r="U34" s="374"/>
      <c r="V34" s="381"/>
      <c r="W34" s="607"/>
    </row>
    <row r="35" spans="1:23" ht="150" customHeight="1">
      <c r="A35" s="502"/>
      <c r="B35" s="504"/>
      <c r="C35" s="525"/>
      <c r="D35" s="599" t="s">
        <v>132</v>
      </c>
      <c r="E35" s="159" t="s">
        <v>129</v>
      </c>
      <c r="F35" s="165">
        <v>10</v>
      </c>
      <c r="G35" s="553" t="s">
        <v>131</v>
      </c>
      <c r="H35" s="168" t="s">
        <v>215</v>
      </c>
      <c r="I35" s="216">
        <v>0.1</v>
      </c>
      <c r="J35" s="609" t="s">
        <v>164</v>
      </c>
      <c r="K35" s="617"/>
      <c r="L35" s="408"/>
      <c r="M35" s="610"/>
      <c r="N35" s="160">
        <f>'PAM  AVANCE 2024 -1'!N35</f>
        <v>0</v>
      </c>
      <c r="O35" s="248">
        <f>N35/F35</f>
        <v>0</v>
      </c>
      <c r="P35" s="636"/>
      <c r="Q35" s="408"/>
      <c r="R35" s="840"/>
      <c r="S35" s="266"/>
      <c r="T35" s="248">
        <f>S35/F35</f>
        <v>0</v>
      </c>
      <c r="U35" s="636"/>
      <c r="V35" s="408"/>
      <c r="W35" s="607"/>
    </row>
    <row r="36" spans="1:23" ht="166.5" customHeight="1">
      <c r="A36" s="502"/>
      <c r="B36" s="504"/>
      <c r="C36" s="525"/>
      <c r="D36" s="601"/>
      <c r="E36" s="160" t="s">
        <v>113</v>
      </c>
      <c r="F36" s="165">
        <v>4</v>
      </c>
      <c r="G36" s="553"/>
      <c r="H36" s="170" t="s">
        <v>216</v>
      </c>
      <c r="I36" s="216">
        <v>0.1</v>
      </c>
      <c r="J36" s="609"/>
      <c r="K36" s="617"/>
      <c r="L36" s="408"/>
      <c r="M36" s="611"/>
      <c r="N36" s="160">
        <f>'PAM  AVANCE 2024 -1'!N36</f>
        <v>0</v>
      </c>
      <c r="O36" s="202">
        <f>N36/F36</f>
        <v>0</v>
      </c>
      <c r="P36" s="636"/>
      <c r="Q36" s="408"/>
      <c r="R36" s="607"/>
      <c r="T36" s="219">
        <f>S36/F36</f>
        <v>0</v>
      </c>
      <c r="U36" s="636"/>
      <c r="V36" s="408"/>
      <c r="W36" s="607"/>
    </row>
    <row r="37" spans="1:23" ht="79.5" customHeight="1">
      <c r="A37" s="502"/>
      <c r="B37" s="504"/>
      <c r="C37" s="525"/>
      <c r="D37" s="506" t="s">
        <v>133</v>
      </c>
      <c r="E37" s="562" t="s">
        <v>129</v>
      </c>
      <c r="F37" s="623">
        <v>20</v>
      </c>
      <c r="G37" s="553" t="s">
        <v>134</v>
      </c>
      <c r="H37" s="166" t="s">
        <v>189</v>
      </c>
      <c r="I37" s="626">
        <v>0.2</v>
      </c>
      <c r="J37" s="151"/>
      <c r="K37" s="618"/>
      <c r="L37" s="408"/>
      <c r="M37" s="611"/>
      <c r="N37" s="623" cm="1">
        <f t="array" ref="N37">'PAM  AVANCE 2024 -1'!N37:N37</f>
        <v>0</v>
      </c>
      <c r="O37" s="630">
        <f>N37/F37</f>
        <v>0</v>
      </c>
      <c r="P37" s="636"/>
      <c r="Q37" s="408"/>
      <c r="R37" s="840"/>
      <c r="S37" s="779"/>
      <c r="T37" s="630">
        <f t="shared" ref="T37" si="1">S37/F37</f>
        <v>0</v>
      </c>
      <c r="U37" s="636"/>
      <c r="V37" s="408"/>
      <c r="W37" s="607"/>
    </row>
    <row r="38" spans="1:23" ht="66" customHeight="1">
      <c r="A38" s="502"/>
      <c r="B38" s="504"/>
      <c r="C38" s="525"/>
      <c r="D38" s="506"/>
      <c r="E38" s="612"/>
      <c r="F38" s="624"/>
      <c r="G38" s="553"/>
      <c r="H38" s="166" t="s">
        <v>190</v>
      </c>
      <c r="I38" s="627"/>
      <c r="J38" s="151"/>
      <c r="K38" s="618"/>
      <c r="L38" s="408"/>
      <c r="M38" s="611"/>
      <c r="N38" s="624"/>
      <c r="O38" s="631"/>
      <c r="P38" s="636"/>
      <c r="Q38" s="408"/>
      <c r="R38" s="840"/>
      <c r="S38" s="780"/>
      <c r="T38" s="631"/>
      <c r="U38" s="636"/>
      <c r="V38" s="408"/>
      <c r="W38" s="607"/>
    </row>
    <row r="39" spans="1:23" ht="51" customHeight="1">
      <c r="A39" s="502"/>
      <c r="B39" s="504"/>
      <c r="C39" s="525"/>
      <c r="D39" s="506"/>
      <c r="E39" s="612"/>
      <c r="F39" s="624"/>
      <c r="G39" s="553"/>
      <c r="H39" s="166" t="s">
        <v>191</v>
      </c>
      <c r="I39" s="627"/>
      <c r="J39" s="533" t="s">
        <v>164</v>
      </c>
      <c r="K39" s="618"/>
      <c r="L39" s="408"/>
      <c r="M39" s="611"/>
      <c r="N39" s="624"/>
      <c r="O39" s="631"/>
      <c r="P39" s="636"/>
      <c r="Q39" s="408"/>
      <c r="R39" s="840"/>
      <c r="S39" s="780"/>
      <c r="T39" s="631"/>
      <c r="U39" s="636"/>
      <c r="V39" s="408"/>
      <c r="W39" s="607"/>
    </row>
    <row r="40" spans="1:23" ht="49.5" customHeight="1">
      <c r="A40" s="502"/>
      <c r="B40" s="504"/>
      <c r="C40" s="525"/>
      <c r="D40" s="506"/>
      <c r="E40" s="563"/>
      <c r="F40" s="625"/>
      <c r="G40" s="553"/>
      <c r="H40" s="166" t="s">
        <v>192</v>
      </c>
      <c r="I40" s="628"/>
      <c r="J40" s="533"/>
      <c r="K40" s="618"/>
      <c r="L40" s="408"/>
      <c r="M40" s="611"/>
      <c r="N40" s="625"/>
      <c r="O40" s="632"/>
      <c r="P40" s="636"/>
      <c r="Q40" s="408"/>
      <c r="R40" s="840"/>
      <c r="S40" s="781"/>
      <c r="T40" s="632"/>
      <c r="U40" s="636"/>
      <c r="V40" s="408"/>
      <c r="W40" s="607"/>
    </row>
    <row r="41" spans="1:23" ht="54" customHeight="1">
      <c r="A41" s="502"/>
      <c r="B41" s="504"/>
      <c r="C41" s="525"/>
      <c r="D41" s="506"/>
      <c r="E41" s="562" t="s">
        <v>113</v>
      </c>
      <c r="F41" s="623">
        <v>6</v>
      </c>
      <c r="G41" s="553"/>
      <c r="H41" s="166" t="s">
        <v>193</v>
      </c>
      <c r="I41" s="626">
        <v>0.1</v>
      </c>
      <c r="J41" s="533"/>
      <c r="K41" s="618"/>
      <c r="L41" s="408"/>
      <c r="M41" s="611"/>
      <c r="N41" s="623" cm="1">
        <f t="array" ref="N41">'PAM  AVANCE 2024 -1'!N41:N41</f>
        <v>0</v>
      </c>
      <c r="O41" s="637">
        <f>N41/F41</f>
        <v>0</v>
      </c>
      <c r="P41" s="621"/>
      <c r="Q41" s="408"/>
      <c r="R41" s="840"/>
      <c r="S41" s="900"/>
      <c r="T41" s="637">
        <f>S41/F41</f>
        <v>0</v>
      </c>
      <c r="U41" s="621"/>
      <c r="V41" s="408"/>
      <c r="W41" s="607"/>
    </row>
    <row r="42" spans="1:23" ht="60" customHeight="1">
      <c r="A42" s="502"/>
      <c r="B42" s="504"/>
      <c r="C42" s="525"/>
      <c r="D42" s="506"/>
      <c r="E42" s="612"/>
      <c r="F42" s="624"/>
      <c r="G42" s="553"/>
      <c r="H42" s="166" t="s">
        <v>194</v>
      </c>
      <c r="I42" s="627"/>
      <c r="J42" s="533"/>
      <c r="K42" s="618"/>
      <c r="L42" s="408"/>
      <c r="M42" s="611"/>
      <c r="N42" s="624"/>
      <c r="O42" s="638"/>
      <c r="P42" s="621"/>
      <c r="Q42" s="408"/>
      <c r="R42" s="840"/>
      <c r="S42" s="900"/>
      <c r="T42" s="638"/>
      <c r="U42" s="621"/>
      <c r="V42" s="408"/>
      <c r="W42" s="607"/>
    </row>
    <row r="43" spans="1:23" ht="57" customHeight="1">
      <c r="A43" s="502"/>
      <c r="B43" s="504"/>
      <c r="C43" s="525"/>
      <c r="D43" s="506"/>
      <c r="E43" s="612"/>
      <c r="F43" s="624"/>
      <c r="G43" s="553"/>
      <c r="H43" s="166" t="s">
        <v>195</v>
      </c>
      <c r="I43" s="627"/>
      <c r="J43" s="533"/>
      <c r="K43" s="618"/>
      <c r="L43" s="408"/>
      <c r="M43" s="611"/>
      <c r="N43" s="624"/>
      <c r="O43" s="638"/>
      <c r="P43" s="621"/>
      <c r="Q43" s="408"/>
      <c r="R43" s="840"/>
      <c r="S43" s="900"/>
      <c r="T43" s="638"/>
      <c r="U43" s="621"/>
      <c r="V43" s="408"/>
      <c r="W43" s="607"/>
    </row>
    <row r="44" spans="1:23" ht="81" customHeight="1">
      <c r="A44" s="502"/>
      <c r="B44" s="504"/>
      <c r="C44" s="525"/>
      <c r="D44" s="506"/>
      <c r="E44" s="563"/>
      <c r="F44" s="625"/>
      <c r="G44" s="553"/>
      <c r="H44" s="166" t="s">
        <v>196</v>
      </c>
      <c r="I44" s="628"/>
      <c r="J44" s="533"/>
      <c r="K44" s="618"/>
      <c r="L44" s="408"/>
      <c r="M44" s="629"/>
      <c r="N44" s="625"/>
      <c r="O44" s="638"/>
      <c r="P44" s="621"/>
      <c r="Q44" s="408"/>
      <c r="R44" s="841"/>
      <c r="S44" s="900"/>
      <c r="T44" s="638"/>
      <c r="U44" s="621"/>
      <c r="V44" s="408"/>
      <c r="W44" s="608"/>
    </row>
    <row r="45" spans="1:23" ht="43.5" customHeight="1">
      <c r="A45" s="502"/>
      <c r="B45" s="504"/>
      <c r="C45" s="525"/>
      <c r="D45" s="639" t="s">
        <v>239</v>
      </c>
      <c r="E45" s="641" t="s">
        <v>129</v>
      </c>
      <c r="F45" s="643">
        <v>20</v>
      </c>
      <c r="G45" s="646" t="s">
        <v>135</v>
      </c>
      <c r="H45" s="648" t="s">
        <v>240</v>
      </c>
      <c r="I45" s="626">
        <v>0.2</v>
      </c>
      <c r="J45" s="666" t="s">
        <v>237</v>
      </c>
      <c r="K45" s="668"/>
      <c r="L45" s="669"/>
      <c r="M45" s="672" t="s">
        <v>228</v>
      </c>
      <c r="N45" s="675" cm="1">
        <f t="array" ref="N45">'PAM  AVANCE 2024 -1'!N45:N45</f>
        <v>0</v>
      </c>
      <c r="O45" s="633">
        <f>N45/F45</f>
        <v>0</v>
      </c>
      <c r="P45" s="654"/>
      <c r="Q45" s="656"/>
      <c r="R45" s="659"/>
      <c r="T45" s="633">
        <f>S45/F45</f>
        <v>0</v>
      </c>
      <c r="U45" s="654"/>
      <c r="V45" s="656"/>
      <c r="W45" s="659"/>
    </row>
    <row r="46" spans="1:23" ht="94.5" customHeight="1">
      <c r="A46" s="502"/>
      <c r="B46" s="504"/>
      <c r="C46" s="525"/>
      <c r="D46" s="639"/>
      <c r="E46" s="533"/>
      <c r="F46" s="644"/>
      <c r="G46" s="646"/>
      <c r="H46" s="649"/>
      <c r="I46" s="627"/>
      <c r="J46" s="532"/>
      <c r="K46" s="668"/>
      <c r="L46" s="670"/>
      <c r="M46" s="673"/>
      <c r="N46" s="577"/>
      <c r="O46" s="633"/>
      <c r="P46" s="655"/>
      <c r="Q46" s="657"/>
      <c r="R46" s="660"/>
      <c r="T46" s="633"/>
      <c r="U46" s="655"/>
      <c r="V46" s="657"/>
      <c r="W46" s="660"/>
    </row>
    <row r="47" spans="1:23" ht="67.5" customHeight="1">
      <c r="A47" s="502"/>
      <c r="B47" s="504"/>
      <c r="C47" s="525"/>
      <c r="D47" s="639"/>
      <c r="E47" s="533"/>
      <c r="F47" s="644"/>
      <c r="G47" s="646"/>
      <c r="H47" s="648" t="s">
        <v>241</v>
      </c>
      <c r="I47" s="627"/>
      <c r="J47" s="532"/>
      <c r="K47" s="668"/>
      <c r="L47" s="670"/>
      <c r="M47" s="673"/>
      <c r="N47" s="577"/>
      <c r="O47" s="633"/>
      <c r="P47" s="655"/>
      <c r="Q47" s="657"/>
      <c r="R47" s="660"/>
      <c r="T47" s="633"/>
      <c r="U47" s="655"/>
      <c r="V47" s="657"/>
      <c r="W47" s="660"/>
    </row>
    <row r="48" spans="1:23" ht="69.75" customHeight="1">
      <c r="A48" s="502"/>
      <c r="B48" s="504"/>
      <c r="C48" s="525"/>
      <c r="D48" s="639"/>
      <c r="E48" s="642"/>
      <c r="F48" s="645"/>
      <c r="G48" s="646"/>
      <c r="H48" s="649"/>
      <c r="I48" s="628"/>
      <c r="J48" s="532"/>
      <c r="K48" s="668"/>
      <c r="L48" s="670"/>
      <c r="M48" s="673"/>
      <c r="N48" s="676"/>
      <c r="O48" s="633"/>
      <c r="P48" s="655"/>
      <c r="Q48" s="657"/>
      <c r="R48" s="660"/>
      <c r="T48" s="633"/>
      <c r="U48" s="655"/>
      <c r="V48" s="657"/>
      <c r="W48" s="660"/>
    </row>
    <row r="49" spans="1:23" ht="78.75" customHeight="1">
      <c r="A49" s="502"/>
      <c r="B49" s="504"/>
      <c r="C49" s="525"/>
      <c r="D49" s="639"/>
      <c r="E49" s="641" t="s">
        <v>113</v>
      </c>
      <c r="F49" s="643">
        <v>5</v>
      </c>
      <c r="G49" s="646"/>
      <c r="H49" s="648" t="s">
        <v>242</v>
      </c>
      <c r="I49" s="626">
        <v>0.1</v>
      </c>
      <c r="J49" s="533"/>
      <c r="K49" s="664"/>
      <c r="L49" s="671"/>
      <c r="M49" s="673"/>
      <c r="N49" s="677" cm="1">
        <f t="array" ref="N49">'PAM  AVANCE 2024 -1'!N49:N49</f>
        <v>0</v>
      </c>
      <c r="O49" s="637">
        <f>N49/F49</f>
        <v>0</v>
      </c>
      <c r="P49" s="605"/>
      <c r="Q49" s="657"/>
      <c r="R49" s="660"/>
      <c r="T49" s="637">
        <f>S49/F49</f>
        <v>0</v>
      </c>
      <c r="U49" s="605"/>
      <c r="V49" s="657"/>
      <c r="W49" s="660"/>
    </row>
    <row r="50" spans="1:23" ht="73.5" customHeight="1">
      <c r="A50" s="502"/>
      <c r="B50" s="504"/>
      <c r="C50" s="525"/>
      <c r="D50" s="639"/>
      <c r="E50" s="533"/>
      <c r="F50" s="644"/>
      <c r="G50" s="646"/>
      <c r="H50" s="663"/>
      <c r="I50" s="627"/>
      <c r="J50" s="533"/>
      <c r="K50" s="433"/>
      <c r="L50" s="671"/>
      <c r="M50" s="673"/>
      <c r="N50" s="677"/>
      <c r="O50" s="638"/>
      <c r="P50" s="605"/>
      <c r="Q50" s="657"/>
      <c r="R50" s="660"/>
      <c r="T50" s="638"/>
      <c r="U50" s="605"/>
      <c r="V50" s="657"/>
      <c r="W50" s="660"/>
    </row>
    <row r="51" spans="1:23" ht="23.25" customHeight="1">
      <c r="A51" s="502"/>
      <c r="B51" s="504"/>
      <c r="C51" s="525"/>
      <c r="D51" s="639"/>
      <c r="E51" s="533"/>
      <c r="F51" s="644"/>
      <c r="G51" s="646"/>
      <c r="H51" s="663"/>
      <c r="I51" s="627"/>
      <c r="J51" s="533"/>
      <c r="K51" s="433"/>
      <c r="L51" s="671"/>
      <c r="M51" s="673"/>
      <c r="N51" s="677"/>
      <c r="O51" s="638"/>
      <c r="P51" s="605"/>
      <c r="Q51" s="657"/>
      <c r="R51" s="660"/>
      <c r="T51" s="638"/>
      <c r="U51" s="605"/>
      <c r="V51" s="657"/>
      <c r="W51" s="660"/>
    </row>
    <row r="52" spans="1:23" ht="15" customHeight="1">
      <c r="A52" s="502"/>
      <c r="B52" s="504"/>
      <c r="C52" s="526"/>
      <c r="D52" s="640"/>
      <c r="E52" s="662"/>
      <c r="F52" s="645"/>
      <c r="G52" s="647"/>
      <c r="H52" s="649"/>
      <c r="I52" s="628"/>
      <c r="J52" s="667"/>
      <c r="K52" s="665"/>
      <c r="L52" s="379"/>
      <c r="M52" s="674"/>
      <c r="N52" s="677"/>
      <c r="O52" s="650"/>
      <c r="P52" s="379"/>
      <c r="Q52" s="658"/>
      <c r="R52" s="661"/>
      <c r="T52" s="650"/>
      <c r="U52" s="379"/>
      <c r="V52" s="658"/>
      <c r="W52" s="661"/>
    </row>
    <row r="53" spans="1:23" ht="51" customHeight="1">
      <c r="A53" s="502"/>
      <c r="B53" s="504"/>
      <c r="C53" s="586"/>
      <c r="D53" s="587"/>
      <c r="E53" s="587"/>
      <c r="F53" s="587"/>
      <c r="G53" s="587"/>
      <c r="H53" s="588"/>
      <c r="I53" s="184">
        <f>SUM(I32:I52)</f>
        <v>1.0000000000000002</v>
      </c>
      <c r="J53" s="589"/>
      <c r="K53" s="589"/>
      <c r="L53" s="589"/>
      <c r="M53" s="589"/>
      <c r="N53" s="589"/>
      <c r="O53" s="184">
        <f>AVERAGE(O32:O52)</f>
        <v>0</v>
      </c>
      <c r="P53" s="212"/>
      <c r="Q53" s="177"/>
      <c r="R53" s="214"/>
      <c r="S53" s="278"/>
      <c r="T53" s="184">
        <f>AVERAGE(T32:T52)</f>
        <v>0</v>
      </c>
      <c r="U53" s="212"/>
      <c r="V53" s="177"/>
      <c r="W53" s="214"/>
    </row>
    <row r="54" spans="1:23" ht="54.75" customHeight="1">
      <c r="A54" s="502"/>
      <c r="B54" s="505"/>
      <c r="C54" s="590"/>
      <c r="D54" s="591"/>
      <c r="E54" s="591"/>
      <c r="F54" s="591"/>
      <c r="G54" s="591"/>
      <c r="H54" s="591"/>
      <c r="I54" s="592"/>
      <c r="J54" s="651" t="s">
        <v>277</v>
      </c>
      <c r="K54" s="652"/>
      <c r="L54" s="653"/>
      <c r="M54" s="215">
        <v>0.03</v>
      </c>
      <c r="N54" s="189"/>
      <c r="O54" s="221">
        <f>((AVERAGE(O32:O52)*M54))</f>
        <v>0</v>
      </c>
      <c r="P54" s="596"/>
      <c r="Q54" s="597"/>
      <c r="R54" s="597"/>
      <c r="S54" s="287"/>
      <c r="T54" s="226">
        <f>((AVERAGE(T32:T52)*R54))</f>
        <v>0</v>
      </c>
      <c r="U54" s="596"/>
      <c r="V54" s="597"/>
      <c r="W54" s="598"/>
    </row>
    <row r="55" spans="1:23" ht="72.75" customHeight="1">
      <c r="A55" s="502" t="s">
        <v>20</v>
      </c>
      <c r="B55" s="504"/>
      <c r="C55" s="507" t="s">
        <v>145</v>
      </c>
      <c r="D55" s="507" t="s">
        <v>141</v>
      </c>
      <c r="E55" s="159" t="s">
        <v>129</v>
      </c>
      <c r="F55" s="203">
        <v>1</v>
      </c>
      <c r="G55" s="506" t="s">
        <v>137</v>
      </c>
      <c r="H55" s="171" t="s">
        <v>197</v>
      </c>
      <c r="I55" s="223">
        <v>0.2</v>
      </c>
      <c r="J55" s="583" t="s">
        <v>163</v>
      </c>
      <c r="K55" s="668"/>
      <c r="L55" s="683"/>
      <c r="M55" s="687" t="s">
        <v>227</v>
      </c>
      <c r="N55" s="203">
        <f>'PAM  AVANCE 2024 -1'!N55</f>
        <v>0</v>
      </c>
      <c r="O55" s="248">
        <f>IF(ISERROR(N55/F55),"",N55/F55)</f>
        <v>0</v>
      </c>
      <c r="P55" s="228"/>
      <c r="Q55" s="220"/>
      <c r="R55" s="288"/>
      <c r="S55" s="266"/>
      <c r="T55" s="248">
        <f>S55/F55</f>
        <v>0</v>
      </c>
      <c r="U55" s="228"/>
      <c r="V55" s="220"/>
      <c r="W55" s="69"/>
    </row>
    <row r="56" spans="1:23" ht="136.5" customHeight="1">
      <c r="A56" s="502"/>
      <c r="B56" s="504"/>
      <c r="C56" s="529"/>
      <c r="D56" s="529"/>
      <c r="E56" s="164" t="s">
        <v>113</v>
      </c>
      <c r="F56" s="222">
        <v>2</v>
      </c>
      <c r="G56" s="506"/>
      <c r="H56" s="183" t="s">
        <v>221</v>
      </c>
      <c r="I56" s="223">
        <v>0.6</v>
      </c>
      <c r="J56" s="551"/>
      <c r="K56" s="668"/>
      <c r="L56" s="684"/>
      <c r="M56" s="688"/>
      <c r="N56" s="203">
        <f>'PAM  AVANCE 2024 -1'!N56</f>
        <v>0</v>
      </c>
      <c r="O56" s="202">
        <f>N56/F56</f>
        <v>0</v>
      </c>
      <c r="P56" s="153"/>
      <c r="Q56" s="229"/>
      <c r="R56" s="289"/>
      <c r="S56" s="266"/>
      <c r="T56" s="202">
        <f>S56/F56</f>
        <v>0</v>
      </c>
      <c r="U56" s="153"/>
      <c r="V56" s="229"/>
      <c r="W56" s="70"/>
    </row>
    <row r="57" spans="1:23" ht="26.25" customHeight="1">
      <c r="A57" s="502"/>
      <c r="B57" s="504"/>
      <c r="C57" s="529"/>
      <c r="D57" s="545" t="s">
        <v>142</v>
      </c>
      <c r="E57" s="602" t="s">
        <v>129</v>
      </c>
      <c r="F57" s="675">
        <v>1</v>
      </c>
      <c r="G57" s="553" t="s">
        <v>138</v>
      </c>
      <c r="H57" s="554" t="s">
        <v>198</v>
      </c>
      <c r="I57" s="691">
        <v>0.2</v>
      </c>
      <c r="J57" s="551"/>
      <c r="K57" s="217"/>
      <c r="L57" s="685"/>
      <c r="M57" s="688"/>
      <c r="N57" s="675">
        <f>'PAM  AVANCE 2024 -1'!N57</f>
        <v>0</v>
      </c>
      <c r="O57" s="630">
        <f>N57/F57</f>
        <v>0</v>
      </c>
      <c r="P57" s="153"/>
      <c r="Q57" s="229"/>
      <c r="R57" s="150"/>
      <c r="T57" s="630">
        <f>S57/F57</f>
        <v>0</v>
      </c>
      <c r="U57" s="153"/>
      <c r="V57" s="229"/>
      <c r="W57" s="150"/>
    </row>
    <row r="58" spans="1:23" ht="15.75" customHeight="1">
      <c r="A58" s="502"/>
      <c r="B58" s="504"/>
      <c r="C58" s="529"/>
      <c r="D58" s="525"/>
      <c r="E58" s="622"/>
      <c r="F58" s="577"/>
      <c r="G58" s="553"/>
      <c r="H58" s="690"/>
      <c r="I58" s="692"/>
      <c r="J58" s="551"/>
      <c r="K58" s="217"/>
      <c r="L58" s="685"/>
      <c r="M58" s="688"/>
      <c r="N58" s="577"/>
      <c r="O58" s="631"/>
      <c r="P58" s="153"/>
      <c r="Q58" s="229"/>
      <c r="R58" s="150"/>
      <c r="T58" s="631"/>
      <c r="U58" s="153"/>
      <c r="V58" s="229"/>
      <c r="W58" s="150"/>
    </row>
    <row r="59" spans="1:23" ht="15.75" customHeight="1">
      <c r="A59" s="502"/>
      <c r="B59" s="504"/>
      <c r="C59" s="529"/>
      <c r="D59" s="525"/>
      <c r="E59" s="622"/>
      <c r="F59" s="577"/>
      <c r="G59" s="553"/>
      <c r="H59" s="678"/>
      <c r="I59" s="692"/>
      <c r="J59" s="551"/>
      <c r="K59" s="217"/>
      <c r="L59" s="685"/>
      <c r="M59" s="688"/>
      <c r="N59" s="577"/>
      <c r="O59" s="631"/>
      <c r="P59" s="153"/>
      <c r="Q59" s="229"/>
      <c r="R59" s="150"/>
      <c r="T59" s="631"/>
      <c r="U59" s="153"/>
      <c r="V59" s="229"/>
      <c r="W59" s="150"/>
    </row>
    <row r="60" spans="1:23" ht="15.75" customHeight="1">
      <c r="A60" s="502"/>
      <c r="B60" s="504"/>
      <c r="C60" s="529"/>
      <c r="D60" s="525"/>
      <c r="E60" s="622"/>
      <c r="F60" s="577"/>
      <c r="G60" s="553"/>
      <c r="H60" s="554" t="s">
        <v>222</v>
      </c>
      <c r="I60" s="692"/>
      <c r="J60" s="551"/>
      <c r="K60" s="217"/>
      <c r="L60" s="685"/>
      <c r="M60" s="688"/>
      <c r="N60" s="577"/>
      <c r="O60" s="631"/>
      <c r="P60" s="153"/>
      <c r="Q60" s="229"/>
      <c r="R60" s="70"/>
      <c r="T60" s="631"/>
      <c r="U60" s="153"/>
      <c r="V60" s="229"/>
      <c r="W60" s="70"/>
    </row>
    <row r="61" spans="1:23" ht="60.75" customHeight="1">
      <c r="A61" s="502"/>
      <c r="B61" s="504"/>
      <c r="C61" s="530"/>
      <c r="D61" s="526"/>
      <c r="E61" s="603"/>
      <c r="F61" s="676"/>
      <c r="G61" s="553"/>
      <c r="H61" s="678"/>
      <c r="I61" s="693"/>
      <c r="J61" s="584"/>
      <c r="K61" s="218"/>
      <c r="L61" s="686"/>
      <c r="M61" s="689"/>
      <c r="N61" s="676"/>
      <c r="O61" s="632"/>
      <c r="P61" s="153"/>
      <c r="Q61" s="229"/>
      <c r="R61" s="150"/>
      <c r="T61" s="632"/>
      <c r="U61" s="153"/>
      <c r="V61" s="229"/>
      <c r="W61" s="150"/>
    </row>
    <row r="62" spans="1:23" ht="59.25" customHeight="1">
      <c r="A62" s="502"/>
      <c r="B62" s="504"/>
      <c r="C62" s="586"/>
      <c r="D62" s="587"/>
      <c r="E62" s="587"/>
      <c r="F62" s="587"/>
      <c r="G62" s="587"/>
      <c r="H62" s="588"/>
      <c r="I62" s="184">
        <f>SUM(I55:I61)</f>
        <v>1</v>
      </c>
      <c r="J62" s="589"/>
      <c r="K62" s="589"/>
      <c r="L62" s="589"/>
      <c r="M62" s="589"/>
      <c r="N62" s="589"/>
      <c r="O62" s="184">
        <f>AVERAGE(O55:O61)</f>
        <v>0</v>
      </c>
      <c r="P62" s="212"/>
      <c r="Q62" s="177"/>
      <c r="R62" s="214"/>
      <c r="S62" s="278"/>
      <c r="T62" s="184">
        <f>AVERAGE(T55:T61)</f>
        <v>0</v>
      </c>
      <c r="U62" s="212"/>
      <c r="V62" s="177"/>
      <c r="W62" s="214"/>
    </row>
    <row r="63" spans="1:23" ht="83.25" customHeight="1">
      <c r="A63" s="502"/>
      <c r="B63" s="504"/>
      <c r="C63" s="679"/>
      <c r="D63" s="680"/>
      <c r="E63" s="680"/>
      <c r="F63" s="680"/>
      <c r="G63" s="680"/>
      <c r="H63" s="680"/>
      <c r="I63" s="681"/>
      <c r="J63" s="682" t="s">
        <v>23</v>
      </c>
      <c r="K63" s="652"/>
      <c r="L63" s="653"/>
      <c r="M63" s="225">
        <v>0.02</v>
      </c>
      <c r="N63" s="227"/>
      <c r="O63" s="226">
        <f>((AVERAGE(O55:O61)*M63))</f>
        <v>0</v>
      </c>
      <c r="P63" s="596"/>
      <c r="Q63" s="597"/>
      <c r="R63" s="597"/>
      <c r="S63" s="287"/>
      <c r="T63" s="226">
        <f>((AVERAGE(T55:T61)*R63))</f>
        <v>0</v>
      </c>
      <c r="U63" s="596"/>
      <c r="V63" s="597"/>
      <c r="W63" s="598"/>
    </row>
    <row r="64" spans="1:23" ht="108" customHeight="1">
      <c r="A64" s="502"/>
      <c r="B64" s="505"/>
      <c r="C64" s="717" t="s">
        <v>235</v>
      </c>
      <c r="D64" s="529" t="s">
        <v>143</v>
      </c>
      <c r="E64" s="163" t="s">
        <v>129</v>
      </c>
      <c r="F64" s="231">
        <v>11</v>
      </c>
      <c r="G64" s="525" t="s">
        <v>139</v>
      </c>
      <c r="H64" s="720" t="s">
        <v>212</v>
      </c>
      <c r="I64" s="240">
        <v>0.1</v>
      </c>
      <c r="J64" s="609" t="s">
        <v>232</v>
      </c>
      <c r="K64" s="534"/>
      <c r="L64" s="534"/>
      <c r="M64" s="722" t="s">
        <v>231</v>
      </c>
      <c r="N64" s="231">
        <f>'PAM  AVANCE 2024 -1'!N64</f>
        <v>0</v>
      </c>
      <c r="O64" s="248">
        <f>N64/F64</f>
        <v>0</v>
      </c>
      <c r="P64" s="153"/>
      <c r="Q64" s="229"/>
      <c r="R64" s="150"/>
      <c r="T64" s="248">
        <f>S64/F64</f>
        <v>0</v>
      </c>
      <c r="U64" s="153"/>
      <c r="V64" s="229"/>
      <c r="W64" s="150"/>
    </row>
    <row r="65" spans="1:23" ht="41.25" customHeight="1">
      <c r="A65" s="502"/>
      <c r="B65" s="505"/>
      <c r="C65" s="718"/>
      <c r="D65" s="530"/>
      <c r="E65" s="160" t="s">
        <v>113</v>
      </c>
      <c r="F65" s="203">
        <v>2</v>
      </c>
      <c r="G65" s="526"/>
      <c r="H65" s="547"/>
      <c r="I65" s="241">
        <v>0.05</v>
      </c>
      <c r="J65" s="721"/>
      <c r="K65" s="534"/>
      <c r="L65" s="534"/>
      <c r="M65" s="723"/>
      <c r="N65" s="203">
        <f>'PAM  AVANCE 2024 -1'!N65</f>
        <v>0</v>
      </c>
      <c r="O65" s="202">
        <f>N65/F65</f>
        <v>0</v>
      </c>
      <c r="P65" s="153"/>
      <c r="Q65" s="229"/>
      <c r="R65" s="150"/>
      <c r="T65" s="202">
        <f>S65/F65</f>
        <v>0</v>
      </c>
      <c r="U65" s="153"/>
      <c r="V65" s="229"/>
      <c r="W65" s="150"/>
    </row>
    <row r="66" spans="1:23" ht="165" customHeight="1">
      <c r="A66" s="502"/>
      <c r="B66" s="505"/>
      <c r="C66" s="718"/>
      <c r="D66" s="507" t="s">
        <v>144</v>
      </c>
      <c r="E66" s="159" t="s">
        <v>129</v>
      </c>
      <c r="F66" s="203">
        <v>125</v>
      </c>
      <c r="G66" s="725" t="s">
        <v>140</v>
      </c>
      <c r="H66" s="168" t="s">
        <v>213</v>
      </c>
      <c r="I66" s="241">
        <v>0.65</v>
      </c>
      <c r="J66" s="721"/>
      <c r="K66" s="210"/>
      <c r="L66" s="534"/>
      <c r="M66" s="723"/>
      <c r="N66" s="203">
        <f>'PAM  AVANCE 2024 -1'!N66</f>
        <v>0</v>
      </c>
      <c r="O66" s="248">
        <f>N66/F66</f>
        <v>0</v>
      </c>
      <c r="P66" s="153"/>
      <c r="Q66" s="229"/>
      <c r="R66" s="150"/>
      <c r="T66" s="248">
        <f>S66/F66</f>
        <v>0</v>
      </c>
      <c r="U66" s="153"/>
      <c r="V66" s="229"/>
      <c r="W66" s="150"/>
    </row>
    <row r="67" spans="1:23" ht="138" customHeight="1">
      <c r="A67" s="502"/>
      <c r="B67" s="505"/>
      <c r="C67" s="719"/>
      <c r="D67" s="530"/>
      <c r="E67" s="160" t="s">
        <v>113</v>
      </c>
      <c r="F67" s="232">
        <v>25</v>
      </c>
      <c r="G67" s="646"/>
      <c r="H67" s="155" t="s">
        <v>214</v>
      </c>
      <c r="I67" s="241">
        <v>0.2</v>
      </c>
      <c r="J67" s="721"/>
      <c r="K67" s="237"/>
      <c r="L67" s="534"/>
      <c r="M67" s="724"/>
      <c r="N67" s="203">
        <f>'PAM  AVANCE 2024 -1'!N67</f>
        <v>0</v>
      </c>
      <c r="O67" s="202">
        <f>N67/F67</f>
        <v>0</v>
      </c>
      <c r="P67" s="224"/>
      <c r="Q67" s="230"/>
      <c r="R67" s="70"/>
      <c r="T67" s="202">
        <f>S67/F67</f>
        <v>0</v>
      </c>
      <c r="U67" s="224"/>
      <c r="V67" s="230"/>
      <c r="W67" s="70"/>
    </row>
    <row r="68" spans="1:23" ht="58.5" customHeight="1">
      <c r="A68" s="502"/>
      <c r="B68" s="505"/>
      <c r="C68" s="586"/>
      <c r="D68" s="587"/>
      <c r="E68" s="587"/>
      <c r="F68" s="587"/>
      <c r="G68" s="587"/>
      <c r="H68" s="588"/>
      <c r="I68" s="184">
        <f>SUM(I64:I67)</f>
        <v>1</v>
      </c>
      <c r="J68" s="589"/>
      <c r="K68" s="589"/>
      <c r="L68" s="589"/>
      <c r="M68" s="589"/>
      <c r="N68" s="589"/>
      <c r="O68" s="184">
        <f>AVERAGE(O64:O67)</f>
        <v>0</v>
      </c>
      <c r="P68" s="212"/>
      <c r="Q68" s="177"/>
      <c r="R68" s="214"/>
      <c r="S68" s="278"/>
      <c r="T68" s="184">
        <f>AVERAGE(T64:T67)</f>
        <v>0</v>
      </c>
      <c r="U68" s="212"/>
      <c r="V68" s="177"/>
      <c r="W68" s="214"/>
    </row>
    <row r="69" spans="1:23" ht="63" customHeight="1">
      <c r="A69" s="502"/>
      <c r="B69" s="505"/>
      <c r="C69" s="679"/>
      <c r="D69" s="680"/>
      <c r="E69" s="680"/>
      <c r="F69" s="680"/>
      <c r="G69" s="680"/>
      <c r="H69" s="680"/>
      <c r="I69" s="681"/>
      <c r="J69" s="682" t="s">
        <v>275</v>
      </c>
      <c r="K69" s="652"/>
      <c r="L69" s="652"/>
      <c r="M69" s="233">
        <v>0.25</v>
      </c>
      <c r="N69" s="144"/>
      <c r="O69" s="242">
        <f>((AVERAGE(O64:O67)*M69))</f>
        <v>0</v>
      </c>
      <c r="P69" s="596"/>
      <c r="Q69" s="597"/>
      <c r="R69" s="597"/>
      <c r="S69" s="287"/>
      <c r="T69" s="290">
        <f>((AVERAGE(T64:T67)*R69))</f>
        <v>0</v>
      </c>
      <c r="U69" s="596"/>
      <c r="V69" s="597"/>
      <c r="W69" s="598"/>
    </row>
    <row r="70" spans="1:23" ht="68.25" customHeight="1">
      <c r="A70" s="502"/>
      <c r="B70" s="505"/>
      <c r="C70" s="696" t="s">
        <v>178</v>
      </c>
      <c r="D70" s="506" t="s">
        <v>180</v>
      </c>
      <c r="E70" s="609" t="s">
        <v>129</v>
      </c>
      <c r="F70" s="698">
        <v>10</v>
      </c>
      <c r="G70" s="507" t="s">
        <v>179</v>
      </c>
      <c r="H70" s="175" t="s">
        <v>207</v>
      </c>
      <c r="I70" s="700">
        <v>0.35</v>
      </c>
      <c r="J70" s="702" t="s">
        <v>199</v>
      </c>
      <c r="K70" s="235"/>
      <c r="L70" s="431"/>
      <c r="M70" s="710" t="s">
        <v>118</v>
      </c>
      <c r="N70" s="698" cm="1">
        <f t="array" ref="N70">'PAM  AVANCE 2024 -1'!N70:N70</f>
        <v>0</v>
      </c>
      <c r="O70" s="630">
        <f>N70/F70</f>
        <v>0</v>
      </c>
      <c r="P70" s="654"/>
      <c r="Q70" s="604"/>
      <c r="R70" s="656"/>
      <c r="S70" s="900"/>
      <c r="T70" s="630">
        <f>S70/F70</f>
        <v>0</v>
      </c>
      <c r="U70" s="654"/>
      <c r="V70" s="604"/>
      <c r="W70" s="604"/>
    </row>
    <row r="71" spans="1:23" ht="83.25" customHeight="1">
      <c r="A71" s="502"/>
      <c r="B71" s="505"/>
      <c r="C71" s="697"/>
      <c r="D71" s="506"/>
      <c r="E71" s="609"/>
      <c r="F71" s="699"/>
      <c r="G71" s="530"/>
      <c r="H71" s="155" t="s">
        <v>223</v>
      </c>
      <c r="I71" s="701"/>
      <c r="J71" s="533"/>
      <c r="K71" s="188"/>
      <c r="L71" s="381"/>
      <c r="M71" s="710"/>
      <c r="N71" s="699"/>
      <c r="O71" s="632"/>
      <c r="P71" s="383"/>
      <c r="Q71" s="381"/>
      <c r="R71" s="621"/>
      <c r="S71" s="900"/>
      <c r="T71" s="632"/>
      <c r="U71" s="383"/>
      <c r="V71" s="381"/>
      <c r="W71" s="381"/>
    </row>
    <row r="72" spans="1:23" ht="109.5" customHeight="1">
      <c r="A72" s="502"/>
      <c r="B72" s="505"/>
      <c r="C72" s="697"/>
      <c r="D72" s="703" t="s">
        <v>182</v>
      </c>
      <c r="E72" s="159" t="s">
        <v>129</v>
      </c>
      <c r="F72" s="694">
        <v>1</v>
      </c>
      <c r="G72" s="705" t="s">
        <v>181</v>
      </c>
      <c r="H72" s="707" t="s">
        <v>209</v>
      </c>
      <c r="I72" s="708">
        <v>0.2</v>
      </c>
      <c r="J72" s="532"/>
      <c r="K72" s="534"/>
      <c r="L72" s="383"/>
      <c r="M72" s="710"/>
      <c r="N72" s="698" cm="1">
        <f t="array" ref="N72">'PAM  AVANCE 2024 -1'!N72:N72</f>
        <v>0</v>
      </c>
      <c r="O72" s="630">
        <f>N72/F72</f>
        <v>0</v>
      </c>
      <c r="P72" s="383"/>
      <c r="Q72" s="408"/>
      <c r="R72" s="621"/>
      <c r="S72" s="779"/>
      <c r="T72" s="630">
        <f>S72/F72</f>
        <v>0</v>
      </c>
      <c r="U72" s="383"/>
      <c r="V72" s="408"/>
      <c r="W72" s="408"/>
    </row>
    <row r="73" spans="1:23" ht="41.25" customHeight="1">
      <c r="A73" s="502"/>
      <c r="B73" s="505"/>
      <c r="C73" s="697"/>
      <c r="D73" s="704"/>
      <c r="E73" s="160" t="s">
        <v>113</v>
      </c>
      <c r="F73" s="695"/>
      <c r="G73" s="706"/>
      <c r="H73" s="707"/>
      <c r="I73" s="709"/>
      <c r="J73" s="532"/>
      <c r="K73" s="534"/>
      <c r="L73" s="495"/>
      <c r="M73" s="710"/>
      <c r="N73" s="699"/>
      <c r="O73" s="632"/>
      <c r="P73" s="495"/>
      <c r="Q73" s="379"/>
      <c r="R73" s="621"/>
      <c r="S73" s="781"/>
      <c r="T73" s="632"/>
      <c r="U73" s="495"/>
      <c r="V73" s="379"/>
      <c r="W73" s="381"/>
    </row>
    <row r="74" spans="1:23" ht="100.5" customHeight="1">
      <c r="A74" s="502"/>
      <c r="B74" s="505"/>
      <c r="C74" s="697"/>
      <c r="D74" s="712" t="s">
        <v>184</v>
      </c>
      <c r="E74" s="159" t="s">
        <v>129</v>
      </c>
      <c r="F74" s="238">
        <v>8</v>
      </c>
      <c r="G74" s="507" t="s">
        <v>183</v>
      </c>
      <c r="H74" s="507" t="s">
        <v>208</v>
      </c>
      <c r="I74" s="187">
        <v>0.3</v>
      </c>
      <c r="J74" s="533"/>
      <c r="K74" s="433"/>
      <c r="L74" s="431"/>
      <c r="M74" s="710"/>
      <c r="N74" s="238">
        <f>'PAM  AVANCE 2024 -1'!N74</f>
        <v>0</v>
      </c>
      <c r="O74" s="248">
        <f>N74/F74</f>
        <v>0</v>
      </c>
      <c r="P74" s="714"/>
      <c r="Q74" s="604"/>
      <c r="R74" s="621"/>
      <c r="S74" s="266"/>
      <c r="T74" s="248">
        <f>S74/F74</f>
        <v>0</v>
      </c>
      <c r="U74" s="714"/>
      <c r="V74" s="604"/>
      <c r="W74" s="381"/>
    </row>
    <row r="75" spans="1:23" ht="100.5" customHeight="1">
      <c r="A75" s="716"/>
      <c r="B75" s="505"/>
      <c r="C75" s="697"/>
      <c r="D75" s="713"/>
      <c r="E75" s="162" t="s">
        <v>113</v>
      </c>
      <c r="F75" s="239">
        <v>2</v>
      </c>
      <c r="G75" s="529"/>
      <c r="H75" s="529"/>
      <c r="I75" s="187">
        <v>0.15</v>
      </c>
      <c r="J75" s="533"/>
      <c r="K75" s="433"/>
      <c r="L75" s="671"/>
      <c r="M75" s="711"/>
      <c r="N75" s="239">
        <f>'PAM  AVANCE 2024 -1'!N75</f>
        <v>0</v>
      </c>
      <c r="O75" s="202">
        <f>N75/F75</f>
        <v>0</v>
      </c>
      <c r="P75" s="715"/>
      <c r="Q75" s="605"/>
      <c r="R75" s="621"/>
      <c r="S75" s="266"/>
      <c r="T75" s="202">
        <f>S75/F75</f>
        <v>0</v>
      </c>
      <c r="U75" s="715"/>
      <c r="V75" s="605"/>
      <c r="W75" s="408"/>
    </row>
    <row r="76" spans="1:23" ht="65.25" customHeight="1">
      <c r="A76" s="181"/>
      <c r="B76" s="178"/>
      <c r="C76" s="586"/>
      <c r="D76" s="587"/>
      <c r="E76" s="587"/>
      <c r="F76" s="587"/>
      <c r="G76" s="587"/>
      <c r="H76" s="588"/>
      <c r="I76" s="184">
        <f>SUM(I70:I75)</f>
        <v>1</v>
      </c>
      <c r="J76" s="589"/>
      <c r="K76" s="589"/>
      <c r="L76" s="589"/>
      <c r="M76" s="589"/>
      <c r="N76" s="589"/>
      <c r="O76" s="184">
        <f>AVERAGE(O70:O75)</f>
        <v>0</v>
      </c>
      <c r="P76" s="212"/>
      <c r="Q76" s="177"/>
      <c r="R76" s="214"/>
      <c r="S76" s="278"/>
      <c r="T76" s="184">
        <f>AVERAGE(T70:T75)</f>
        <v>0</v>
      </c>
      <c r="U76" s="212"/>
      <c r="V76" s="177"/>
      <c r="W76" s="214"/>
    </row>
    <row r="77" spans="1:23" ht="80.25" customHeight="1">
      <c r="A77" s="737"/>
      <c r="B77" s="738"/>
      <c r="C77" s="738"/>
      <c r="D77" s="738"/>
      <c r="E77" s="738"/>
      <c r="F77" s="738"/>
      <c r="G77" s="738"/>
      <c r="H77" s="738"/>
      <c r="I77" s="739"/>
      <c r="J77" s="740" t="s">
        <v>273</v>
      </c>
      <c r="K77" s="741"/>
      <c r="L77" s="741"/>
      <c r="M77" s="233">
        <v>0.1</v>
      </c>
      <c r="N77" s="68"/>
      <c r="O77" s="243">
        <f>(AVERAGE(O70:O75))*M77</f>
        <v>0</v>
      </c>
      <c r="P77" s="596"/>
      <c r="Q77" s="597"/>
      <c r="R77" s="597"/>
      <c r="S77" s="292"/>
      <c r="T77" s="291">
        <f>(AVERAGE(T70:T75))*R77</f>
        <v>0</v>
      </c>
      <c r="U77" s="909"/>
      <c r="V77" s="910"/>
      <c r="W77" s="911"/>
    </row>
    <row r="78" spans="1:23" ht="50.25" customHeight="1" thickBot="1">
      <c r="A78" s="742" t="s">
        <v>27</v>
      </c>
      <c r="B78" s="743"/>
      <c r="C78" s="743"/>
      <c r="D78" s="743"/>
      <c r="E78" s="743"/>
      <c r="F78" s="744"/>
      <c r="G78" s="251">
        <f>(N8+N10+N12 +N14 +N17 +N19 +N23 +N25 +N28 +N32 +N35 +N37 +N45 +N55 +N57 +N64 +N66 +N70+N72+N74)/(F8+F10+F12 +F14 +F17 +F19 +F23 +F25 +F28 +F32 +F35 +F37 +F45 +F55 +F57 +F64 +F66 +F70+F72+F74)</f>
        <v>0</v>
      </c>
      <c r="H78" s="742" t="s">
        <v>28</v>
      </c>
      <c r="I78" s="636"/>
      <c r="J78" s="636"/>
      <c r="K78" s="636"/>
      <c r="L78" s="636"/>
      <c r="M78" s="244">
        <f>(N9 +N11 +N13 +N15 +N18 +N21 +N24 +N26 +N34 +N36 +N41 +N49 +N56 +N65 +N67 +N75)/(F9 +F11 +F13 +F15 +F18 +F21 +F24 +F26 +F34 +F36 +F41 +F49 +F56 +F65 +F67 +F75)</f>
        <v>0</v>
      </c>
      <c r="N78" s="745"/>
      <c r="O78" s="464"/>
      <c r="P78" s="636"/>
      <c r="Q78" s="636"/>
      <c r="R78" s="636"/>
      <c r="S78" s="898"/>
      <c r="T78" s="898"/>
      <c r="U78" s="898"/>
      <c r="V78" s="898"/>
      <c r="W78" s="898"/>
    </row>
    <row r="79" spans="1:23" ht="44.25" customHeight="1" thickBot="1">
      <c r="A79" s="726" t="s">
        <v>29</v>
      </c>
      <c r="B79" s="726"/>
      <c r="C79" s="726"/>
      <c r="D79" s="726"/>
      <c r="E79" s="726"/>
      <c r="F79" s="726"/>
      <c r="G79" s="726"/>
      <c r="H79" s="726"/>
      <c r="I79" s="726"/>
      <c r="J79" s="726"/>
      <c r="K79" s="726"/>
      <c r="L79" s="726"/>
      <c r="M79" s="726"/>
      <c r="N79" s="727"/>
      <c r="O79" s="252">
        <f>O77+O69+O63+O54+O31</f>
        <v>0</v>
      </c>
      <c r="P79" s="250"/>
      <c r="Q79" s="250"/>
      <c r="R79" s="214"/>
      <c r="S79" s="280"/>
      <c r="T79" s="252">
        <f>T77+T69+T63+T54+T31</f>
        <v>0</v>
      </c>
      <c r="U79" s="281"/>
      <c r="V79" s="281"/>
      <c r="W79" s="282"/>
    </row>
    <row r="80" spans="1:23" ht="83.25" customHeight="1">
      <c r="A80" s="728" t="s">
        <v>220</v>
      </c>
      <c r="B80" s="729">
        <v>0.3</v>
      </c>
      <c r="C80" s="530" t="s">
        <v>167</v>
      </c>
      <c r="D80" s="732" t="s">
        <v>168</v>
      </c>
      <c r="E80" s="163" t="s">
        <v>129</v>
      </c>
      <c r="F80" s="676">
        <v>1</v>
      </c>
      <c r="G80" s="530" t="s">
        <v>167</v>
      </c>
      <c r="H80" s="182" t="s">
        <v>169</v>
      </c>
      <c r="I80" s="735">
        <v>0.05</v>
      </c>
      <c r="J80" s="748" t="s">
        <v>218</v>
      </c>
      <c r="K80" s="433"/>
      <c r="L80" s="433"/>
      <c r="M80" s="671" t="s">
        <v>118</v>
      </c>
      <c r="N80" s="676" cm="1">
        <f t="array" ref="N80">'PAM  AVANCE 2024 -1'!N80:N80</f>
        <v>0</v>
      </c>
      <c r="O80" s="746">
        <f>N80/F80</f>
        <v>0</v>
      </c>
      <c r="P80" s="605"/>
      <c r="Q80" s="605"/>
      <c r="R80" s="605"/>
      <c r="S80" s="676"/>
      <c r="T80" s="746">
        <f>S80/F80</f>
        <v>0</v>
      </c>
      <c r="U80" s="605"/>
      <c r="V80" s="605"/>
      <c r="W80" s="605"/>
    </row>
    <row r="81" spans="1:23" ht="81.75" customHeight="1">
      <c r="A81" s="728"/>
      <c r="B81" s="730"/>
      <c r="C81" s="506"/>
      <c r="D81" s="733"/>
      <c r="E81" s="160" t="s">
        <v>113</v>
      </c>
      <c r="F81" s="677"/>
      <c r="G81" s="734"/>
      <c r="H81" s="253" t="s">
        <v>170</v>
      </c>
      <c r="I81" s="736"/>
      <c r="J81" s="733"/>
      <c r="K81" s="408"/>
      <c r="L81" s="379"/>
      <c r="M81" s="379"/>
      <c r="N81" s="677"/>
      <c r="O81" s="746"/>
      <c r="P81" s="381"/>
      <c r="Q81" s="381"/>
      <c r="R81" s="381"/>
      <c r="S81" s="677"/>
      <c r="T81" s="746"/>
      <c r="U81" s="381"/>
      <c r="V81" s="381"/>
      <c r="W81" s="381"/>
    </row>
    <row r="82" spans="1:23" ht="63.75" customHeight="1">
      <c r="A82" s="728"/>
      <c r="B82" s="730"/>
      <c r="C82" s="609" t="s">
        <v>177</v>
      </c>
      <c r="D82" s="758" t="s">
        <v>172</v>
      </c>
      <c r="E82" s="159" t="s">
        <v>129</v>
      </c>
      <c r="F82" s="203">
        <v>450</v>
      </c>
      <c r="G82" s="506" t="s">
        <v>171</v>
      </c>
      <c r="H82" s="174" t="s">
        <v>201</v>
      </c>
      <c r="I82" s="241">
        <v>0.25</v>
      </c>
      <c r="J82" s="666" t="s">
        <v>200</v>
      </c>
      <c r="K82" s="668"/>
      <c r="L82" s="762"/>
      <c r="M82" s="764" t="s">
        <v>230</v>
      </c>
      <c r="N82" s="203">
        <f>'PAM  AVANCE 2024 -1'!N82</f>
        <v>0</v>
      </c>
      <c r="O82" s="258">
        <f>N82/F82</f>
        <v>0</v>
      </c>
      <c r="P82" s="383"/>
      <c r="Q82" s="381"/>
      <c r="R82" s="381"/>
      <c r="S82" s="203"/>
      <c r="T82" s="258">
        <f>S82/F82</f>
        <v>0</v>
      </c>
      <c r="U82" s="383"/>
      <c r="V82" s="381"/>
      <c r="W82" s="381"/>
    </row>
    <row r="83" spans="1:23" ht="70.5" customHeight="1">
      <c r="A83" s="728"/>
      <c r="B83" s="730"/>
      <c r="C83" s="609"/>
      <c r="D83" s="759"/>
      <c r="E83" s="160" t="s">
        <v>113</v>
      </c>
      <c r="F83" s="203">
        <v>50</v>
      </c>
      <c r="G83" s="734"/>
      <c r="H83" s="174" t="s">
        <v>202</v>
      </c>
      <c r="I83" s="241">
        <v>0.1</v>
      </c>
      <c r="J83" s="532"/>
      <c r="K83" s="668"/>
      <c r="L83" s="763"/>
      <c r="M83" s="765"/>
      <c r="N83" s="203">
        <f>'PAM  AVANCE 2024 -1'!N83</f>
        <v>0</v>
      </c>
      <c r="O83" s="257">
        <f>N83/F83</f>
        <v>0</v>
      </c>
      <c r="P83" s="383"/>
      <c r="Q83" s="408"/>
      <c r="R83" s="381"/>
      <c r="S83" s="203"/>
      <c r="T83" s="257">
        <f>S83/F83</f>
        <v>0</v>
      </c>
      <c r="U83" s="383"/>
      <c r="V83" s="408"/>
      <c r="W83" s="381"/>
    </row>
    <row r="84" spans="1:23" ht="75" customHeight="1">
      <c r="A84" s="728"/>
      <c r="B84" s="730"/>
      <c r="C84" s="609"/>
      <c r="D84" s="767" t="s">
        <v>173</v>
      </c>
      <c r="E84" s="159" t="s">
        <v>129</v>
      </c>
      <c r="F84" s="203">
        <v>21</v>
      </c>
      <c r="G84" s="506" t="s">
        <v>174</v>
      </c>
      <c r="H84" s="506" t="s">
        <v>203</v>
      </c>
      <c r="I84" s="241">
        <v>0.15</v>
      </c>
      <c r="J84" s="532"/>
      <c r="K84" s="668"/>
      <c r="L84" s="763"/>
      <c r="M84" s="765"/>
      <c r="N84" s="203">
        <f>'PAM  AVANCE 2024 -1'!N84</f>
        <v>0</v>
      </c>
      <c r="O84" s="258">
        <f>N84/F84</f>
        <v>0</v>
      </c>
      <c r="P84" s="270"/>
      <c r="Q84" s="559"/>
      <c r="R84" s="383"/>
      <c r="S84" s="203"/>
      <c r="T84" s="258">
        <f>S84/F84</f>
        <v>0</v>
      </c>
      <c r="U84" s="270"/>
      <c r="V84" s="559"/>
      <c r="W84" s="383"/>
    </row>
    <row r="85" spans="1:23" ht="75" customHeight="1">
      <c r="A85" s="728"/>
      <c r="B85" s="730"/>
      <c r="C85" s="609"/>
      <c r="D85" s="767"/>
      <c r="E85" s="160" t="s">
        <v>113</v>
      </c>
      <c r="F85" s="203">
        <v>5</v>
      </c>
      <c r="G85" s="506"/>
      <c r="H85" s="506"/>
      <c r="I85" s="241">
        <v>0.1</v>
      </c>
      <c r="J85" s="532"/>
      <c r="K85" s="668"/>
      <c r="L85" s="763"/>
      <c r="M85" s="765"/>
      <c r="N85" s="203">
        <f>'PAM  AVANCE 2024 -1'!N85</f>
        <v>0</v>
      </c>
      <c r="O85" s="257">
        <f>N85/F85</f>
        <v>0</v>
      </c>
      <c r="P85" s="271"/>
      <c r="Q85" s="559"/>
      <c r="R85" s="383"/>
      <c r="S85" s="203"/>
      <c r="T85" s="257">
        <f>S85/F85</f>
        <v>0</v>
      </c>
      <c r="U85" s="271"/>
      <c r="V85" s="559"/>
      <c r="W85" s="383"/>
    </row>
    <row r="86" spans="1:23" ht="75" customHeight="1">
      <c r="A86" s="728"/>
      <c r="B86" s="730"/>
      <c r="C86" s="609"/>
      <c r="D86" s="749" t="s">
        <v>175</v>
      </c>
      <c r="E86" s="159" t="s">
        <v>129</v>
      </c>
      <c r="F86" s="677">
        <v>1</v>
      </c>
      <c r="G86" s="609" t="s">
        <v>176</v>
      </c>
      <c r="H86" s="609" t="s">
        <v>204</v>
      </c>
      <c r="I86" s="735">
        <v>0.05</v>
      </c>
      <c r="J86" s="748"/>
      <c r="K86" s="236"/>
      <c r="L86" s="433"/>
      <c r="M86" s="765"/>
      <c r="N86" s="675">
        <f>'PAM  AVANCE 2024 -1'!N86</f>
        <v>0</v>
      </c>
      <c r="O86" s="760">
        <f>N86/F86</f>
        <v>0</v>
      </c>
      <c r="P86" s="559"/>
      <c r="Q86" s="268"/>
      <c r="R86" s="408"/>
      <c r="S86" s="677"/>
      <c r="T86" s="760">
        <f>S86/F86</f>
        <v>0</v>
      </c>
      <c r="U86" s="559"/>
      <c r="V86" s="268"/>
      <c r="W86" s="408"/>
    </row>
    <row r="87" spans="1:23" ht="75" customHeight="1">
      <c r="A87" s="728"/>
      <c r="B87" s="730"/>
      <c r="C87" s="609"/>
      <c r="D87" s="749"/>
      <c r="E87" s="160" t="s">
        <v>113</v>
      </c>
      <c r="F87" s="677"/>
      <c r="G87" s="609"/>
      <c r="H87" s="609"/>
      <c r="I87" s="736"/>
      <c r="J87" s="748"/>
      <c r="K87" s="236"/>
      <c r="L87" s="433"/>
      <c r="M87" s="765"/>
      <c r="N87" s="676"/>
      <c r="O87" s="761"/>
      <c r="P87" s="559"/>
      <c r="Q87" s="268"/>
      <c r="R87" s="408"/>
      <c r="S87" s="677"/>
      <c r="T87" s="761"/>
      <c r="U87" s="559"/>
      <c r="V87" s="268"/>
      <c r="W87" s="408"/>
    </row>
    <row r="88" spans="1:23" ht="75" customHeight="1">
      <c r="A88" s="728"/>
      <c r="B88" s="731"/>
      <c r="C88" s="757" t="s">
        <v>243</v>
      </c>
      <c r="D88" s="609" t="s">
        <v>250</v>
      </c>
      <c r="E88" s="163" t="s">
        <v>129</v>
      </c>
      <c r="F88" s="203">
        <v>7</v>
      </c>
      <c r="G88" s="609" t="s">
        <v>246</v>
      </c>
      <c r="H88" s="750" t="s">
        <v>249</v>
      </c>
      <c r="I88" s="241">
        <v>0.05</v>
      </c>
      <c r="J88" s="748"/>
      <c r="K88" s="236"/>
      <c r="L88" s="433"/>
      <c r="M88" s="765"/>
      <c r="N88" s="203">
        <f>'PAM  AVANCE 2024 -1'!N88</f>
        <v>0</v>
      </c>
      <c r="O88" s="258">
        <f t="shared" ref="O88:O93" si="2">N88/F88</f>
        <v>0</v>
      </c>
      <c r="P88" s="559"/>
      <c r="Q88" s="268"/>
      <c r="R88" s="408"/>
      <c r="S88" s="203"/>
      <c r="T88" s="258">
        <f t="shared" ref="T88:T93" si="3">S88/F88</f>
        <v>0</v>
      </c>
      <c r="U88" s="559"/>
      <c r="V88" s="268"/>
      <c r="W88" s="408"/>
    </row>
    <row r="89" spans="1:23" ht="75" customHeight="1">
      <c r="A89" s="728"/>
      <c r="B89" s="731"/>
      <c r="C89" s="532"/>
      <c r="D89" s="609"/>
      <c r="E89" s="160" t="s">
        <v>113</v>
      </c>
      <c r="F89" s="203">
        <v>6</v>
      </c>
      <c r="G89" s="609"/>
      <c r="H89" s="751"/>
      <c r="I89" s="241">
        <v>0.05</v>
      </c>
      <c r="J89" s="748"/>
      <c r="K89" s="236"/>
      <c r="L89" s="433"/>
      <c r="M89" s="765"/>
      <c r="N89" s="203">
        <f>'PAM  AVANCE 2024 -1'!N89</f>
        <v>0</v>
      </c>
      <c r="O89" s="257">
        <f t="shared" si="2"/>
        <v>0</v>
      </c>
      <c r="P89" s="559"/>
      <c r="Q89" s="268"/>
      <c r="R89" s="408"/>
      <c r="S89" s="203"/>
      <c r="T89" s="257">
        <f t="shared" si="3"/>
        <v>0</v>
      </c>
      <c r="U89" s="559"/>
      <c r="V89" s="268"/>
      <c r="W89" s="408"/>
    </row>
    <row r="90" spans="1:23" ht="75" customHeight="1">
      <c r="A90" s="728"/>
      <c r="B90" s="731"/>
      <c r="C90" s="532"/>
      <c r="D90" s="609" t="s">
        <v>251</v>
      </c>
      <c r="E90" s="163" t="s">
        <v>129</v>
      </c>
      <c r="F90" s="203">
        <v>7</v>
      </c>
      <c r="G90" s="609" t="s">
        <v>247</v>
      </c>
      <c r="H90" s="750" t="s">
        <v>244</v>
      </c>
      <c r="I90" s="241">
        <v>0.05</v>
      </c>
      <c r="J90" s="748"/>
      <c r="K90" s="236"/>
      <c r="L90" s="433"/>
      <c r="M90" s="765"/>
      <c r="N90" s="203">
        <f>'PAM  AVANCE 2024 -1'!N90</f>
        <v>0</v>
      </c>
      <c r="O90" s="258">
        <f t="shared" si="2"/>
        <v>0</v>
      </c>
      <c r="P90" s="559"/>
      <c r="Q90" s="268"/>
      <c r="R90" s="408"/>
      <c r="S90" s="203"/>
      <c r="T90" s="258">
        <f t="shared" si="3"/>
        <v>0</v>
      </c>
      <c r="U90" s="559"/>
      <c r="V90" s="268"/>
      <c r="W90" s="408"/>
    </row>
    <row r="91" spans="1:23" ht="75" customHeight="1">
      <c r="A91" s="728"/>
      <c r="B91" s="731"/>
      <c r="C91" s="532"/>
      <c r="D91" s="609"/>
      <c r="E91" s="160" t="s">
        <v>113</v>
      </c>
      <c r="F91" s="203">
        <v>6</v>
      </c>
      <c r="G91" s="609"/>
      <c r="H91" s="751"/>
      <c r="I91" s="241">
        <v>0.05</v>
      </c>
      <c r="J91" s="748"/>
      <c r="K91" s="236"/>
      <c r="L91" s="433"/>
      <c r="M91" s="765"/>
      <c r="N91" s="203">
        <f>'PAM  AVANCE 2024 -1'!N91</f>
        <v>0</v>
      </c>
      <c r="O91" s="257">
        <f t="shared" si="2"/>
        <v>0</v>
      </c>
      <c r="P91" s="559"/>
      <c r="Q91" s="268"/>
      <c r="R91" s="408"/>
      <c r="S91" s="203"/>
      <c r="T91" s="257">
        <f t="shared" si="3"/>
        <v>0</v>
      </c>
      <c r="U91" s="559"/>
      <c r="V91" s="268"/>
      <c r="W91" s="408"/>
    </row>
    <row r="92" spans="1:23" ht="75" customHeight="1">
      <c r="A92" s="728"/>
      <c r="B92" s="731"/>
      <c r="C92" s="533"/>
      <c r="D92" s="752" t="s">
        <v>252</v>
      </c>
      <c r="E92" s="163" t="s">
        <v>129</v>
      </c>
      <c r="F92" s="203">
        <v>7</v>
      </c>
      <c r="G92" s="609" t="s">
        <v>248</v>
      </c>
      <c r="H92" s="750" t="s">
        <v>245</v>
      </c>
      <c r="I92" s="241">
        <v>0.05</v>
      </c>
      <c r="J92" s="748"/>
      <c r="K92" s="236"/>
      <c r="L92" s="433"/>
      <c r="M92" s="765"/>
      <c r="N92" s="203">
        <f>'PAM  AVANCE 2024 -1'!N92</f>
        <v>0</v>
      </c>
      <c r="O92" s="258">
        <f t="shared" si="2"/>
        <v>0</v>
      </c>
      <c r="P92" s="559"/>
      <c r="Q92" s="268"/>
      <c r="R92" s="408"/>
      <c r="S92" s="203"/>
      <c r="T92" s="258">
        <f t="shared" si="3"/>
        <v>0</v>
      </c>
      <c r="U92" s="559"/>
      <c r="V92" s="268"/>
      <c r="W92" s="408"/>
    </row>
    <row r="93" spans="1:23" ht="58.5" customHeight="1">
      <c r="A93" s="728"/>
      <c r="B93" s="731"/>
      <c r="C93" s="642"/>
      <c r="D93" s="753"/>
      <c r="E93" s="160" t="s">
        <v>113</v>
      </c>
      <c r="F93" s="203">
        <v>6</v>
      </c>
      <c r="G93" s="609"/>
      <c r="H93" s="751"/>
      <c r="I93" s="241">
        <v>0.05</v>
      </c>
      <c r="J93" s="662"/>
      <c r="K93" s="254"/>
      <c r="L93" s="434"/>
      <c r="M93" s="766"/>
      <c r="N93" s="203">
        <f>'PAM  AVANCE 2024 -1'!N93</f>
        <v>0</v>
      </c>
      <c r="O93" s="257">
        <f t="shared" si="2"/>
        <v>0</v>
      </c>
      <c r="P93" s="559"/>
      <c r="Q93" s="269"/>
      <c r="R93" s="379"/>
      <c r="S93" s="222"/>
      <c r="T93" s="279">
        <f t="shared" si="3"/>
        <v>0</v>
      </c>
      <c r="U93" s="908"/>
      <c r="V93" s="153"/>
      <c r="W93" s="408"/>
    </row>
    <row r="94" spans="1:23" ht="58.5" customHeight="1">
      <c r="A94" s="181"/>
      <c r="B94" s="178"/>
      <c r="C94" s="586"/>
      <c r="D94" s="587"/>
      <c r="E94" s="587"/>
      <c r="F94" s="587"/>
      <c r="G94" s="587"/>
      <c r="H94" s="588"/>
      <c r="I94" s="184">
        <f>SUM(I80:I93)</f>
        <v>1.0000000000000002</v>
      </c>
      <c r="J94" s="589"/>
      <c r="K94" s="589"/>
      <c r="L94" s="589"/>
      <c r="M94" s="589"/>
      <c r="N94" s="747"/>
      <c r="O94" s="267">
        <f>AVERAGE(O80:O93)</f>
        <v>0</v>
      </c>
      <c r="P94" s="213"/>
      <c r="Q94" s="177"/>
      <c r="R94" s="214"/>
      <c r="S94" s="280"/>
      <c r="T94" s="267">
        <f>AVERAGE(T80:T93)</f>
        <v>0</v>
      </c>
      <c r="U94" s="281"/>
      <c r="V94" s="281"/>
      <c r="W94" s="282"/>
    </row>
    <row r="95" spans="1:23" ht="56.25" customHeight="1">
      <c r="A95" s="737"/>
      <c r="B95" s="738"/>
      <c r="C95" s="738"/>
      <c r="D95" s="738"/>
      <c r="E95" s="738"/>
      <c r="F95" s="738"/>
      <c r="G95" s="738"/>
      <c r="H95" s="738"/>
      <c r="I95" s="739"/>
      <c r="J95" s="754" t="s">
        <v>32</v>
      </c>
      <c r="K95" s="755"/>
      <c r="L95" s="756"/>
      <c r="M95" s="255">
        <v>0.3</v>
      </c>
      <c r="N95" s="71"/>
      <c r="O95" s="259">
        <f>(AVERAGE(O80:O93))*M95</f>
        <v>0</v>
      </c>
      <c r="P95" s="596"/>
      <c r="Q95" s="597"/>
      <c r="R95" s="597"/>
      <c r="S95" s="283"/>
      <c r="T95" s="293">
        <f>(AVERAGE(T80:T93))*R95</f>
        <v>0</v>
      </c>
      <c r="U95" s="284"/>
      <c r="V95" s="284"/>
      <c r="W95" s="285"/>
    </row>
    <row r="96" spans="1:23" ht="56.25" customHeight="1" thickBot="1">
      <c r="A96" s="768" t="s">
        <v>33</v>
      </c>
      <c r="B96" s="769"/>
      <c r="C96" s="769"/>
      <c r="D96" s="769"/>
      <c r="E96" s="769"/>
      <c r="F96" s="770"/>
      <c r="G96" s="55">
        <f>((N80+N82+N84+N86+N88+N90+N92)/(F80+F82+F84+F86+F88+F90+F92))</f>
        <v>0</v>
      </c>
      <c r="H96" s="461" t="s">
        <v>34</v>
      </c>
      <c r="I96" s="376"/>
      <c r="J96" s="376"/>
      <c r="K96" s="376"/>
      <c r="L96" s="462"/>
      <c r="M96" s="55">
        <f>((N83+N85+N89+N91+N93)/(F83+F85+F89+F91+F93))</f>
        <v>0</v>
      </c>
      <c r="N96" s="771"/>
      <c r="O96" s="464"/>
      <c r="P96" s="376"/>
      <c r="Q96" s="376"/>
      <c r="R96" s="377"/>
      <c r="S96" s="898"/>
      <c r="T96" s="898"/>
      <c r="U96" s="898"/>
      <c r="V96" s="898"/>
      <c r="W96" s="898"/>
    </row>
    <row r="97" spans="1:23" ht="36" customHeight="1" thickBot="1">
      <c r="A97" s="726" t="s">
        <v>35</v>
      </c>
      <c r="B97" s="726"/>
      <c r="C97" s="726"/>
      <c r="D97" s="726"/>
      <c r="E97" s="726"/>
      <c r="F97" s="726"/>
      <c r="G97" s="726"/>
      <c r="H97" s="726"/>
      <c r="I97" s="726"/>
      <c r="J97" s="726"/>
      <c r="K97" s="726"/>
      <c r="L97" s="726"/>
      <c r="M97" s="726"/>
      <c r="N97" s="727"/>
      <c r="O97" s="261">
        <f>O95</f>
        <v>0</v>
      </c>
      <c r="P97" s="772"/>
      <c r="Q97" s="376"/>
      <c r="R97" s="832"/>
      <c r="S97" s="280"/>
      <c r="T97" s="261">
        <f>T95</f>
        <v>0</v>
      </c>
      <c r="U97" s="892"/>
      <c r="V97" s="893"/>
      <c r="W97" s="894"/>
    </row>
    <row r="98" spans="1:23" ht="60" customHeight="1">
      <c r="A98" s="799" t="s">
        <v>219</v>
      </c>
      <c r="B98" s="773">
        <v>0.15</v>
      </c>
      <c r="C98" s="776" t="s">
        <v>148</v>
      </c>
      <c r="D98" s="778" t="s">
        <v>147</v>
      </c>
      <c r="E98" s="159" t="s">
        <v>129</v>
      </c>
      <c r="F98" s="172">
        <v>4</v>
      </c>
      <c r="G98" s="506" t="s">
        <v>146</v>
      </c>
      <c r="H98" s="260" t="s">
        <v>165</v>
      </c>
      <c r="I98" s="241">
        <v>0.15</v>
      </c>
      <c r="J98" s="783" t="s">
        <v>218</v>
      </c>
      <c r="K98" s="784"/>
      <c r="L98" s="669"/>
      <c r="M98" s="666" t="s">
        <v>21</v>
      </c>
      <c r="N98" s="172">
        <f>'PAM  AVANCE 2024 -1'!N98</f>
        <v>0</v>
      </c>
      <c r="O98" s="262">
        <f>N98/F98</f>
        <v>0</v>
      </c>
      <c r="P98" s="654"/>
      <c r="Q98" s="604"/>
      <c r="R98" s="604"/>
      <c r="S98" s="172"/>
      <c r="T98" s="262">
        <f>S98/F98</f>
        <v>0</v>
      </c>
      <c r="U98" s="654"/>
      <c r="V98" s="604"/>
      <c r="W98" s="604"/>
    </row>
    <row r="99" spans="1:23" ht="91.5" customHeight="1">
      <c r="A99" s="800"/>
      <c r="B99" s="774"/>
      <c r="C99" s="777"/>
      <c r="D99" s="778"/>
      <c r="E99" s="160" t="s">
        <v>113</v>
      </c>
      <c r="F99" s="172">
        <v>3</v>
      </c>
      <c r="G99" s="506"/>
      <c r="H99" s="260" t="s">
        <v>166</v>
      </c>
      <c r="I99" s="241">
        <v>0.1</v>
      </c>
      <c r="J99" s="531"/>
      <c r="K99" s="784"/>
      <c r="L99" s="670"/>
      <c r="M99" s="532"/>
      <c r="N99" s="172">
        <f>'PAM  AVANCE 2024 -1'!N99</f>
        <v>0</v>
      </c>
      <c r="O99" s="202">
        <f>N99/F99</f>
        <v>0</v>
      </c>
      <c r="P99" s="655"/>
      <c r="Q99" s="605"/>
      <c r="R99" s="605"/>
      <c r="S99" s="172"/>
      <c r="T99" s="202">
        <f>S99/F99</f>
        <v>0</v>
      </c>
      <c r="U99" s="655"/>
      <c r="V99" s="605"/>
      <c r="W99" s="605"/>
    </row>
    <row r="100" spans="1:23" ht="60" customHeight="1">
      <c r="A100" s="800"/>
      <c r="B100" s="775"/>
      <c r="C100" s="793" t="s">
        <v>211</v>
      </c>
      <c r="D100" s="794" t="s">
        <v>206</v>
      </c>
      <c r="E100" s="159" t="s">
        <v>129</v>
      </c>
      <c r="F100" s="173">
        <v>16</v>
      </c>
      <c r="G100" s="705" t="s">
        <v>205</v>
      </c>
      <c r="H100" s="797" t="s">
        <v>217</v>
      </c>
      <c r="I100" s="241">
        <v>0.6</v>
      </c>
      <c r="J100" s="533"/>
      <c r="K100" s="264"/>
      <c r="L100" s="671"/>
      <c r="M100" s="532"/>
      <c r="N100" s="172">
        <f>'PAM  AVANCE 2024 -1'!N100</f>
        <v>0</v>
      </c>
      <c r="O100" s="248">
        <f>N100/F100</f>
        <v>0</v>
      </c>
      <c r="P100" s="655"/>
      <c r="Q100" s="605"/>
      <c r="R100" s="605"/>
      <c r="S100" s="173"/>
      <c r="T100" s="263">
        <f>S100/F100</f>
        <v>0</v>
      </c>
      <c r="U100" s="605"/>
      <c r="V100" s="605"/>
      <c r="W100" s="605"/>
    </row>
    <row r="101" spans="1:23" ht="66.75" customHeight="1">
      <c r="A101" s="801"/>
      <c r="B101" s="383"/>
      <c r="C101" s="391"/>
      <c r="D101" s="795"/>
      <c r="E101" s="160" t="s">
        <v>113</v>
      </c>
      <c r="F101" s="173">
        <v>5</v>
      </c>
      <c r="G101" s="796"/>
      <c r="H101" s="798"/>
      <c r="I101" s="241">
        <v>0.15</v>
      </c>
      <c r="J101" s="662"/>
      <c r="K101" s="265"/>
      <c r="L101" s="379"/>
      <c r="M101" s="785"/>
      <c r="N101" s="172">
        <f>'PAM  AVANCE 2024 -1'!N101</f>
        <v>0</v>
      </c>
      <c r="O101" s="202">
        <f>N101/F101</f>
        <v>0</v>
      </c>
      <c r="P101" s="495"/>
      <c r="Q101" s="379"/>
      <c r="R101" s="379"/>
      <c r="S101" s="173"/>
      <c r="T101" s="202">
        <f>S101/F101</f>
        <v>0</v>
      </c>
      <c r="U101" s="495"/>
      <c r="V101" s="379"/>
      <c r="W101" s="379"/>
    </row>
    <row r="102" spans="1:23" ht="38.25" customHeight="1">
      <c r="A102" s="779"/>
      <c r="B102" s="145"/>
      <c r="C102" s="586"/>
      <c r="D102" s="587"/>
      <c r="E102" s="587"/>
      <c r="F102" s="587"/>
      <c r="G102" s="587"/>
      <c r="H102" s="588"/>
      <c r="I102" s="184">
        <f>SUM(I98:I101)</f>
        <v>1</v>
      </c>
      <c r="J102" s="754" t="s">
        <v>37</v>
      </c>
      <c r="K102" s="755"/>
      <c r="L102" s="756"/>
      <c r="M102" s="201">
        <v>0.15</v>
      </c>
      <c r="N102" s="71"/>
      <c r="O102" s="234">
        <f>(AVERAGE(O98:O101))*M102</f>
        <v>0</v>
      </c>
      <c r="P102" s="782"/>
      <c r="Q102" s="376"/>
      <c r="R102" s="377"/>
      <c r="S102" s="71"/>
      <c r="T102" s="234">
        <f>(AVERAGE(T98:T101))*R102</f>
        <v>0</v>
      </c>
      <c r="U102" s="782"/>
      <c r="V102" s="376"/>
      <c r="W102" s="377"/>
    </row>
    <row r="103" spans="1:23" ht="48.75" customHeight="1" thickBot="1">
      <c r="A103" s="780"/>
      <c r="B103" s="461" t="s">
        <v>38</v>
      </c>
      <c r="C103" s="376"/>
      <c r="D103" s="376"/>
      <c r="E103" s="376"/>
      <c r="F103" s="462"/>
      <c r="G103" s="55">
        <v>1</v>
      </c>
      <c r="H103" s="461" t="s">
        <v>39</v>
      </c>
      <c r="I103" s="376"/>
      <c r="J103" s="376"/>
      <c r="K103" s="376"/>
      <c r="L103" s="462"/>
      <c r="M103" s="55">
        <f>((N101)/(F101))</f>
        <v>0</v>
      </c>
      <c r="N103" s="771"/>
      <c r="O103" s="464"/>
      <c r="P103" s="376"/>
      <c r="Q103" s="376"/>
      <c r="R103" s="377"/>
      <c r="S103" s="898"/>
      <c r="T103" s="898"/>
      <c r="U103" s="898"/>
      <c r="V103" s="898"/>
      <c r="W103" s="898"/>
    </row>
    <row r="104" spans="1:23" ht="57" customHeight="1" thickBot="1">
      <c r="A104" s="780"/>
      <c r="B104" s="786" t="s">
        <v>236</v>
      </c>
      <c r="C104" s="473"/>
      <c r="D104" s="473"/>
      <c r="E104" s="473"/>
      <c r="F104" s="473"/>
      <c r="G104" s="473"/>
      <c r="H104" s="473"/>
      <c r="I104" s="473"/>
      <c r="J104" s="473"/>
      <c r="K104" s="473"/>
      <c r="L104" s="473"/>
      <c r="M104" s="473"/>
      <c r="N104" s="473"/>
      <c r="O104" s="261">
        <f>O102</f>
        <v>0</v>
      </c>
      <c r="P104" s="772"/>
      <c r="Q104" s="376"/>
      <c r="R104" s="832"/>
      <c r="S104" s="278"/>
      <c r="T104" s="261">
        <f>T102</f>
        <v>0</v>
      </c>
      <c r="U104" s="895"/>
      <c r="V104" s="896"/>
      <c r="W104" s="897"/>
    </row>
    <row r="105" spans="1:23" ht="15.75" customHeight="1">
      <c r="A105" s="780"/>
      <c r="B105" s="148"/>
      <c r="C105" s="148"/>
      <c r="D105" s="148"/>
      <c r="E105" s="148"/>
      <c r="F105" s="148"/>
      <c r="G105" s="148"/>
      <c r="H105" s="148"/>
      <c r="I105" s="148"/>
      <c r="J105" s="149"/>
      <c r="K105" s="787" t="s">
        <v>41</v>
      </c>
      <c r="L105" s="788"/>
      <c r="M105" s="788"/>
      <c r="N105" s="789"/>
      <c r="O105" s="790">
        <f>O79+O97+O104</f>
        <v>0</v>
      </c>
      <c r="P105" s="792"/>
      <c r="Q105" s="788"/>
      <c r="R105" s="464"/>
      <c r="S105" s="891"/>
      <c r="T105" s="889">
        <f>T79+T97+T104</f>
        <v>0</v>
      </c>
      <c r="U105" s="891"/>
      <c r="V105" s="891"/>
      <c r="W105" s="891"/>
    </row>
    <row r="106" spans="1:23" ht="22.5" customHeight="1">
      <c r="A106" s="781"/>
      <c r="B106" s="147"/>
      <c r="C106" s="147"/>
      <c r="D106" s="147"/>
      <c r="E106" s="147"/>
      <c r="F106" s="147"/>
      <c r="G106" s="147"/>
      <c r="H106" s="147"/>
      <c r="I106" s="147"/>
      <c r="J106" s="146"/>
      <c r="K106" s="396"/>
      <c r="L106" s="404"/>
      <c r="M106" s="404"/>
      <c r="N106" s="393"/>
      <c r="O106" s="791"/>
      <c r="P106" s="396"/>
      <c r="Q106" s="404"/>
      <c r="R106" s="494"/>
      <c r="S106" s="891"/>
      <c r="T106" s="890"/>
      <c r="U106" s="891"/>
      <c r="V106" s="891"/>
      <c r="W106" s="891"/>
    </row>
    <row r="107" spans="1:23" ht="15.75" customHeight="1">
      <c r="A107" s="152"/>
      <c r="K107" s="1"/>
    </row>
    <row r="108" spans="1:23" ht="15.75" customHeight="1">
      <c r="A108" s="152"/>
      <c r="K108" s="1"/>
    </row>
    <row r="109" spans="1:23" ht="15.75" customHeight="1">
      <c r="A109" s="152"/>
      <c r="G109" s="67" t="s">
        <v>73</v>
      </c>
      <c r="H109" s="67" t="s">
        <v>136</v>
      </c>
      <c r="K109" s="1"/>
    </row>
    <row r="110" spans="1:23" ht="15.75" customHeight="1">
      <c r="A110" s="152"/>
      <c r="G110" s="67" t="s">
        <v>210</v>
      </c>
      <c r="K110" s="1"/>
    </row>
    <row r="111" spans="1:23" ht="15.75" customHeight="1">
      <c r="A111" s="152"/>
      <c r="G111" s="67" t="s">
        <v>238</v>
      </c>
      <c r="K111" s="1"/>
    </row>
    <row r="112" spans="1:23" ht="15.75" customHeight="1">
      <c r="A112" s="152"/>
      <c r="K112" s="1"/>
    </row>
    <row r="113" spans="1:11" ht="15.75" customHeight="1">
      <c r="A113" s="152"/>
      <c r="K113" s="1"/>
    </row>
    <row r="114" spans="1:11" ht="15.75" customHeight="1">
      <c r="A114" s="152"/>
      <c r="K114" s="1"/>
    </row>
    <row r="115" spans="1:11" ht="15.75" customHeight="1">
      <c r="A115" s="152"/>
      <c r="K115" s="1"/>
    </row>
    <row r="116" spans="1:11" ht="15.75" customHeight="1">
      <c r="A116" s="152"/>
      <c r="K116" s="1"/>
    </row>
    <row r="117" spans="1:11" ht="15.75" customHeight="1">
      <c r="A117" s="152"/>
      <c r="K117" s="1"/>
    </row>
    <row r="118" spans="1:11" ht="15.75" customHeight="1">
      <c r="A118" s="152"/>
      <c r="K118" s="1"/>
    </row>
    <row r="119" spans="1:11" ht="15.75" customHeight="1">
      <c r="A119" s="152"/>
      <c r="K119" s="1"/>
    </row>
    <row r="120" spans="1:11" ht="15.75" customHeight="1">
      <c r="A120" s="152"/>
      <c r="K120" s="1"/>
    </row>
    <row r="121" spans="1:11" ht="15.75" customHeight="1">
      <c r="A121" s="152"/>
      <c r="K121" s="1"/>
    </row>
    <row r="122" spans="1:11" ht="15.75" customHeight="1">
      <c r="A122" s="152"/>
      <c r="K122" s="1"/>
    </row>
    <row r="123" spans="1:11" ht="15.75" customHeight="1">
      <c r="A123" s="152"/>
      <c r="K123" s="1"/>
    </row>
    <row r="124" spans="1:11" ht="15.75" customHeight="1">
      <c r="K124" s="1"/>
    </row>
    <row r="125" spans="1:11" ht="15.75" customHeight="1">
      <c r="K125" s="1"/>
    </row>
    <row r="126" spans="1:11" ht="15.75" customHeight="1">
      <c r="K126" s="1"/>
    </row>
    <row r="127" spans="1:11" ht="15.75" customHeight="1">
      <c r="K127" s="1"/>
    </row>
    <row r="128" spans="1:11" ht="15.75" customHeight="1">
      <c r="K128" s="1"/>
    </row>
    <row r="129" spans="11:11" ht="15.75" customHeight="1">
      <c r="K129" s="1"/>
    </row>
    <row r="130" spans="11:11" ht="15.75" customHeight="1">
      <c r="K130" s="1"/>
    </row>
    <row r="131" spans="11:11" ht="15.75" customHeight="1">
      <c r="K131" s="1"/>
    </row>
    <row r="132" spans="11:11" ht="15.75" customHeight="1">
      <c r="K132" s="1"/>
    </row>
    <row r="133" spans="11:11" ht="15.75" customHeight="1">
      <c r="K133" s="1"/>
    </row>
    <row r="134" spans="11:11" ht="15.75" customHeight="1">
      <c r="K134" s="1"/>
    </row>
    <row r="135" spans="11:11" ht="15.75" customHeight="1">
      <c r="K135" s="1"/>
    </row>
    <row r="136" spans="11:11" ht="15.75" customHeight="1">
      <c r="K136" s="1"/>
    </row>
    <row r="137" spans="11:11" ht="15.75" customHeight="1">
      <c r="K137" s="1"/>
    </row>
    <row r="138" spans="11:11" ht="15.75" customHeight="1">
      <c r="K138" s="1"/>
    </row>
    <row r="139" spans="11:11" ht="15.75" customHeight="1">
      <c r="K139" s="1"/>
    </row>
    <row r="140" spans="11:11" ht="15.75" customHeight="1">
      <c r="K140" s="1"/>
    </row>
    <row r="141" spans="11:11" ht="15.75" customHeight="1">
      <c r="K141" s="1"/>
    </row>
    <row r="142" spans="11:11" ht="15.75" customHeight="1">
      <c r="K142" s="1"/>
    </row>
    <row r="143" spans="11:11" ht="15.75" customHeight="1">
      <c r="K143" s="1"/>
    </row>
    <row r="144" spans="11:11" ht="15.75" customHeight="1">
      <c r="K144" s="1"/>
    </row>
    <row r="145" spans="11:11" ht="15.75" customHeight="1">
      <c r="K145" s="1"/>
    </row>
    <row r="146" spans="11:11" ht="15.75" customHeight="1">
      <c r="K146" s="1"/>
    </row>
    <row r="147" spans="11:11" ht="15.75" customHeight="1">
      <c r="K147" s="1"/>
    </row>
    <row r="148" spans="11:11" ht="15.75" customHeight="1">
      <c r="K148" s="1"/>
    </row>
    <row r="149" spans="11:11" ht="15.75" customHeight="1">
      <c r="K149" s="1"/>
    </row>
    <row r="150" spans="11:11" ht="15.75" customHeight="1">
      <c r="K150" s="1"/>
    </row>
    <row r="151" spans="11:11" ht="15.75" customHeight="1">
      <c r="K151" s="1"/>
    </row>
    <row r="152" spans="11:11" ht="15.75" customHeight="1">
      <c r="K152" s="1"/>
    </row>
    <row r="153" spans="11:11" ht="15.75" customHeight="1">
      <c r="K153" s="1"/>
    </row>
    <row r="154" spans="11:11" ht="15.75" customHeight="1">
      <c r="K154" s="1"/>
    </row>
    <row r="155" spans="11:11" ht="15.75" customHeight="1">
      <c r="K155" s="1"/>
    </row>
    <row r="156" spans="11:11" ht="15.75" customHeight="1">
      <c r="K156" s="1"/>
    </row>
    <row r="157" spans="11:11" ht="15.75" customHeight="1">
      <c r="K157" s="1"/>
    </row>
    <row r="158" spans="11:11" ht="15.75" customHeight="1">
      <c r="K158" s="1"/>
    </row>
    <row r="159" spans="11:11" ht="15.75" customHeight="1">
      <c r="K159" s="1"/>
    </row>
    <row r="160" spans="11:11" ht="15.75" customHeight="1">
      <c r="K160" s="1"/>
    </row>
    <row r="161" spans="11:11" ht="15.75" customHeight="1">
      <c r="K161" s="1"/>
    </row>
    <row r="162" spans="11:11" ht="15.75" customHeight="1">
      <c r="K162" s="1"/>
    </row>
    <row r="163" spans="11:11" ht="15.75" customHeight="1">
      <c r="K163" s="1"/>
    </row>
    <row r="164" spans="11:11" ht="15.75" customHeight="1">
      <c r="K164" s="1"/>
    </row>
    <row r="165" spans="11:11" ht="15.75" customHeight="1">
      <c r="K165" s="1"/>
    </row>
    <row r="166" spans="11:11" ht="15.75" customHeight="1">
      <c r="K166" s="1"/>
    </row>
    <row r="167" spans="11:11" ht="15.75" customHeight="1">
      <c r="K167" s="1"/>
    </row>
    <row r="168" spans="11:11" ht="15.75" customHeight="1">
      <c r="K168" s="1"/>
    </row>
    <row r="169" spans="11:11" ht="15.75" customHeight="1">
      <c r="K169" s="1"/>
    </row>
    <row r="170" spans="11:11" ht="15.75" customHeight="1">
      <c r="K170" s="1"/>
    </row>
    <row r="171" spans="11:11" ht="15.75" customHeight="1">
      <c r="K171" s="1"/>
    </row>
    <row r="172" spans="11:11" ht="15.75" customHeight="1">
      <c r="K172" s="1"/>
    </row>
    <row r="173" spans="11:11" ht="15.75" customHeight="1">
      <c r="K173" s="1"/>
    </row>
    <row r="174" spans="11:11" ht="15.75" customHeight="1">
      <c r="K174" s="1"/>
    </row>
    <row r="175" spans="11:11" ht="15.75" customHeight="1">
      <c r="K175" s="1"/>
    </row>
    <row r="176" spans="11:11" ht="15.75" customHeight="1">
      <c r="K176" s="1"/>
    </row>
    <row r="177" spans="11:11" ht="15.75" customHeight="1">
      <c r="K177" s="1"/>
    </row>
    <row r="178" spans="11:11" ht="15.75" customHeight="1">
      <c r="K178" s="1"/>
    </row>
    <row r="179" spans="11:11" ht="15.75" customHeight="1">
      <c r="K179" s="1"/>
    </row>
    <row r="180" spans="11:11" ht="15.75" customHeight="1">
      <c r="K180" s="1"/>
    </row>
    <row r="181" spans="11:11" ht="15.75" customHeight="1">
      <c r="K181" s="1"/>
    </row>
    <row r="182" spans="11:11" ht="15.75" customHeight="1">
      <c r="K182" s="1"/>
    </row>
    <row r="183" spans="11:11" ht="15.75" customHeight="1">
      <c r="K183" s="1"/>
    </row>
    <row r="184" spans="11:11" ht="15.75" customHeight="1">
      <c r="K184" s="1"/>
    </row>
    <row r="185" spans="11:11" ht="15.75" customHeight="1">
      <c r="K185" s="1"/>
    </row>
    <row r="186" spans="11:11" ht="15.75" customHeight="1">
      <c r="K186" s="1"/>
    </row>
    <row r="187" spans="11:11" ht="15.75" customHeight="1">
      <c r="K187" s="1"/>
    </row>
    <row r="188" spans="11:11" ht="15.75" customHeight="1">
      <c r="K188" s="1"/>
    </row>
    <row r="189" spans="11:11" ht="15.75" customHeight="1">
      <c r="K189" s="1"/>
    </row>
    <row r="190" spans="11:11" ht="15.75" customHeight="1">
      <c r="K190" s="1"/>
    </row>
    <row r="191" spans="11:11" ht="15.75" customHeight="1">
      <c r="K191" s="1"/>
    </row>
    <row r="192" spans="11:11" ht="15.75" customHeight="1">
      <c r="K192" s="1"/>
    </row>
    <row r="193" spans="11:11" ht="15.75" customHeight="1">
      <c r="K193" s="1"/>
    </row>
    <row r="194" spans="11:11" ht="15.75" customHeight="1">
      <c r="K194" s="1"/>
    </row>
    <row r="195" spans="11:11" ht="15.75" customHeight="1">
      <c r="K195" s="1"/>
    </row>
    <row r="196" spans="11:11" ht="15.75" customHeight="1">
      <c r="K196" s="1"/>
    </row>
    <row r="197" spans="11:11" ht="15.75" customHeight="1">
      <c r="K197" s="1"/>
    </row>
    <row r="198" spans="11:11" ht="15.75" customHeight="1">
      <c r="K198" s="1"/>
    </row>
    <row r="199" spans="11:11" ht="15.75" customHeight="1">
      <c r="K199" s="1"/>
    </row>
    <row r="200" spans="11:11" ht="15.75" customHeight="1">
      <c r="K200" s="1"/>
    </row>
    <row r="201" spans="11:11" ht="15.75" customHeight="1">
      <c r="K201" s="1"/>
    </row>
    <row r="202" spans="11:11" ht="15.75" customHeight="1">
      <c r="K202" s="1"/>
    </row>
    <row r="203" spans="11:11" ht="15.75" customHeight="1">
      <c r="K203" s="1"/>
    </row>
    <row r="204" spans="11:11" ht="15.75" customHeight="1">
      <c r="K204" s="1"/>
    </row>
    <row r="205" spans="11:11" ht="15.75" customHeight="1">
      <c r="K205" s="1"/>
    </row>
    <row r="206" spans="11:11" ht="15.75" customHeight="1">
      <c r="K206" s="1"/>
    </row>
    <row r="207" spans="11:11" ht="15.75" customHeight="1">
      <c r="K207" s="1"/>
    </row>
    <row r="208" spans="11:11" ht="15.75" customHeight="1">
      <c r="K208" s="1"/>
    </row>
    <row r="209" spans="11:11" ht="15.75" customHeight="1">
      <c r="K209" s="1"/>
    </row>
    <row r="210" spans="11:11" ht="15.75" customHeight="1">
      <c r="K210" s="1"/>
    </row>
    <row r="211" spans="11:11" ht="15.75" customHeight="1">
      <c r="K211" s="1"/>
    </row>
    <row r="212" spans="11:11" ht="15.75" customHeight="1">
      <c r="K212" s="1"/>
    </row>
    <row r="213" spans="11:11" ht="15.75" customHeight="1">
      <c r="K213" s="1"/>
    </row>
    <row r="214" spans="11:11" ht="15.75" customHeight="1">
      <c r="K214" s="1"/>
    </row>
    <row r="215" spans="11:11" ht="15.75" customHeight="1">
      <c r="K215" s="1"/>
    </row>
    <row r="216" spans="11:11" ht="15.75" customHeight="1">
      <c r="K216" s="1"/>
    </row>
    <row r="217" spans="11:11" ht="15.75" customHeight="1">
      <c r="K217" s="1"/>
    </row>
    <row r="218" spans="11:11" ht="15.75" customHeight="1">
      <c r="K218" s="1"/>
    </row>
    <row r="219" spans="11:11" ht="15.75" customHeight="1">
      <c r="K219" s="1"/>
    </row>
    <row r="220" spans="11:11" ht="15.75" customHeight="1">
      <c r="K220" s="1"/>
    </row>
    <row r="221" spans="11:11" ht="15.75" customHeight="1">
      <c r="K221" s="1"/>
    </row>
    <row r="222" spans="11:11" ht="15.75" customHeight="1">
      <c r="K222" s="1"/>
    </row>
    <row r="223" spans="11:11" ht="15.75" customHeight="1">
      <c r="K223" s="1"/>
    </row>
    <row r="224" spans="11:11" ht="15.75" customHeight="1">
      <c r="K224" s="1"/>
    </row>
    <row r="225" spans="11:11" ht="15.75" customHeight="1">
      <c r="K225" s="1"/>
    </row>
    <row r="226" spans="11:11" ht="15.75" customHeight="1">
      <c r="K226" s="1"/>
    </row>
    <row r="227" spans="11:11" ht="15.75" customHeight="1">
      <c r="K227" s="1"/>
    </row>
    <row r="228" spans="11:11" ht="15.75" customHeight="1">
      <c r="K228" s="1"/>
    </row>
    <row r="229" spans="11:11" ht="15.75" customHeight="1">
      <c r="K229" s="1"/>
    </row>
    <row r="230" spans="11:11" ht="15.75" customHeight="1">
      <c r="K230" s="1"/>
    </row>
    <row r="231" spans="11:11" ht="15.75" customHeight="1">
      <c r="K231" s="1"/>
    </row>
    <row r="232" spans="11:11" ht="15.75" customHeight="1">
      <c r="K232" s="1"/>
    </row>
    <row r="233" spans="11:11" ht="15.75" customHeight="1">
      <c r="K233" s="1"/>
    </row>
    <row r="234" spans="11:11" ht="15.75" customHeight="1">
      <c r="K234" s="1"/>
    </row>
    <row r="235" spans="11:11" ht="15.75" customHeight="1">
      <c r="K235" s="1"/>
    </row>
    <row r="236" spans="11:11" ht="15.75" customHeight="1">
      <c r="K236" s="1"/>
    </row>
    <row r="237" spans="11:11" ht="15.75" customHeight="1">
      <c r="K237" s="1"/>
    </row>
    <row r="238" spans="11:11" ht="15.75" customHeight="1">
      <c r="K238" s="1"/>
    </row>
    <row r="239" spans="11:11" ht="15.75" customHeight="1">
      <c r="K239" s="1"/>
    </row>
    <row r="240" spans="11:11" ht="15.75" customHeight="1">
      <c r="K240" s="1"/>
    </row>
    <row r="241" spans="11:11" ht="15.75" customHeight="1">
      <c r="K241" s="1"/>
    </row>
    <row r="242" spans="11:11" ht="15.75" customHeight="1">
      <c r="K242" s="1"/>
    </row>
    <row r="243" spans="11:11" ht="15.75" customHeight="1">
      <c r="K243" s="1"/>
    </row>
    <row r="244" spans="11:11" ht="15.75" customHeight="1">
      <c r="K244" s="1"/>
    </row>
    <row r="245" spans="11:11" ht="15.75" customHeight="1">
      <c r="K245" s="1"/>
    </row>
    <row r="246" spans="11:11" ht="15.75" customHeight="1">
      <c r="K246" s="1"/>
    </row>
    <row r="247" spans="11:11" ht="15.75" customHeight="1">
      <c r="K247" s="1"/>
    </row>
    <row r="248" spans="11:11" ht="15.75" customHeight="1">
      <c r="K248" s="1"/>
    </row>
    <row r="249" spans="11:11" ht="15.75" customHeight="1">
      <c r="K249" s="1"/>
    </row>
    <row r="250" spans="11:11" ht="15.75" customHeight="1">
      <c r="K250" s="1"/>
    </row>
    <row r="251" spans="11:11" ht="15.75" customHeight="1">
      <c r="K251" s="1"/>
    </row>
    <row r="252" spans="11:11" ht="15.75" customHeight="1">
      <c r="K252" s="1"/>
    </row>
    <row r="253" spans="11:11" ht="15.75" customHeight="1">
      <c r="K253" s="1"/>
    </row>
    <row r="254" spans="11:11" ht="15.75" customHeight="1">
      <c r="K254" s="1"/>
    </row>
    <row r="255" spans="11:11" ht="15.75" customHeight="1">
      <c r="K255" s="1"/>
    </row>
    <row r="256" spans="11:11" ht="15.75" customHeight="1">
      <c r="K256" s="1"/>
    </row>
    <row r="257" spans="11:11" ht="15.75" customHeight="1">
      <c r="K257" s="1"/>
    </row>
    <row r="258" spans="11:11" ht="15.75" customHeight="1">
      <c r="K258" s="1"/>
    </row>
    <row r="259" spans="11:11" ht="15.75" customHeight="1">
      <c r="K259" s="1"/>
    </row>
    <row r="260" spans="11:11" ht="15.75" customHeight="1">
      <c r="K260" s="1"/>
    </row>
    <row r="261" spans="11:11" ht="15.75" customHeight="1">
      <c r="K261" s="1"/>
    </row>
    <row r="262" spans="11:11" ht="15.75" customHeight="1">
      <c r="K262" s="1"/>
    </row>
    <row r="263" spans="11:11" ht="15.75" customHeight="1">
      <c r="K263" s="1"/>
    </row>
    <row r="264" spans="11:11" ht="15.75" customHeight="1">
      <c r="K264" s="1"/>
    </row>
    <row r="265" spans="11:11" ht="15.75" customHeight="1">
      <c r="K265" s="1"/>
    </row>
    <row r="266" spans="11:11" ht="15.75" customHeight="1">
      <c r="K266" s="1"/>
    </row>
    <row r="267" spans="11:11" ht="15.75" customHeight="1">
      <c r="K267" s="1"/>
    </row>
    <row r="268" spans="11:11" ht="15.75" customHeight="1">
      <c r="K268" s="1"/>
    </row>
    <row r="269" spans="11:11" ht="15.75" customHeight="1">
      <c r="K269" s="1"/>
    </row>
    <row r="270" spans="11:11" ht="15.75" customHeight="1">
      <c r="K270" s="1"/>
    </row>
    <row r="271" spans="11:11" ht="15.75" customHeight="1">
      <c r="K271" s="1"/>
    </row>
    <row r="272" spans="11:11" ht="15.75" customHeight="1">
      <c r="K272" s="1"/>
    </row>
    <row r="273" spans="11:11" ht="15.75" customHeight="1">
      <c r="K273" s="1"/>
    </row>
    <row r="274" spans="11:11" ht="15.75" customHeight="1">
      <c r="K274" s="1"/>
    </row>
    <row r="275" spans="11:11" ht="15.75" customHeight="1">
      <c r="K275" s="1"/>
    </row>
    <row r="276" spans="11:11" ht="15.75" customHeight="1">
      <c r="K276" s="1"/>
    </row>
    <row r="277" spans="11:11" ht="15.75" customHeight="1">
      <c r="K277" s="1"/>
    </row>
    <row r="278" spans="11:11" ht="15.75" customHeight="1">
      <c r="K278" s="1"/>
    </row>
    <row r="279" spans="11:11" ht="15.75" customHeight="1">
      <c r="K279" s="1"/>
    </row>
    <row r="280" spans="11:11" ht="15.75" customHeight="1">
      <c r="K280" s="1"/>
    </row>
    <row r="281" spans="11:11" ht="15.75" customHeight="1">
      <c r="K281" s="1"/>
    </row>
    <row r="282" spans="11:11" ht="15.75" customHeight="1">
      <c r="K282" s="1"/>
    </row>
    <row r="283" spans="11:11" ht="15.75" customHeight="1">
      <c r="K283" s="1"/>
    </row>
    <row r="284" spans="11:11" ht="15.75" customHeight="1">
      <c r="K284" s="1"/>
    </row>
    <row r="285" spans="11:11" ht="15.75" customHeight="1">
      <c r="K285" s="1"/>
    </row>
    <row r="286" spans="11:11" ht="15.75" customHeight="1">
      <c r="K286" s="1"/>
    </row>
    <row r="287" spans="11:11" ht="15.75" customHeight="1">
      <c r="K287" s="1"/>
    </row>
    <row r="288" spans="11:11" ht="15.75" customHeight="1">
      <c r="K288" s="1"/>
    </row>
    <row r="289" spans="11:11" ht="15.75" customHeight="1">
      <c r="K289" s="1"/>
    </row>
    <row r="290" spans="11:11" ht="15.75" customHeight="1">
      <c r="K290" s="1"/>
    </row>
    <row r="291" spans="11:11" ht="15.75" customHeight="1">
      <c r="K291" s="1"/>
    </row>
    <row r="292" spans="11:11" ht="15.75" customHeight="1">
      <c r="K292" s="1"/>
    </row>
    <row r="293" spans="11:11" ht="15.75" customHeight="1">
      <c r="K293" s="1"/>
    </row>
    <row r="294" spans="11:11" ht="15.75" customHeight="1">
      <c r="K294" s="1"/>
    </row>
    <row r="295" spans="11:11" ht="15.75" customHeight="1">
      <c r="K295" s="1"/>
    </row>
    <row r="296" spans="11:11" ht="15.75" customHeight="1">
      <c r="K296" s="1"/>
    </row>
    <row r="297" spans="11:11" ht="15.75" customHeight="1">
      <c r="K297" s="1"/>
    </row>
    <row r="298" spans="11:11" ht="15.75" customHeight="1">
      <c r="K298" s="1"/>
    </row>
    <row r="299" spans="11:11" ht="15.75" customHeight="1">
      <c r="K299" s="1"/>
    </row>
    <row r="300" spans="11:11" ht="15.75" customHeight="1">
      <c r="K300" s="1"/>
    </row>
    <row r="301" spans="11:11" ht="15.75" customHeight="1">
      <c r="K301" s="1"/>
    </row>
    <row r="302" spans="11:11" ht="15.75" customHeight="1">
      <c r="K302" s="1"/>
    </row>
    <row r="303" spans="11:11" ht="15.75" customHeight="1">
      <c r="K303" s="1"/>
    </row>
    <row r="304" spans="11:11" ht="15.75" customHeight="1">
      <c r="K304" s="1"/>
    </row>
    <row r="305" spans="11:11" ht="15.75" customHeight="1">
      <c r="K305" s="1"/>
    </row>
    <row r="306" spans="11:11" ht="15.75" customHeight="1">
      <c r="K306" s="1"/>
    </row>
    <row r="307" spans="11:11" ht="15.75" customHeight="1">
      <c r="K307" s="1"/>
    </row>
    <row r="308" spans="11:11" ht="15.75" customHeight="1">
      <c r="K308" s="1"/>
    </row>
    <row r="309" spans="11:11" ht="15.75" customHeight="1">
      <c r="K309" s="1"/>
    </row>
    <row r="310" spans="11:11" ht="15.75" customHeight="1">
      <c r="K310" s="1"/>
    </row>
    <row r="311" spans="11:11" ht="15.75" customHeight="1">
      <c r="K311" s="1"/>
    </row>
    <row r="312" spans="11:11" ht="15.75" customHeight="1">
      <c r="K312" s="1"/>
    </row>
    <row r="313" spans="11:11" ht="15.75" customHeight="1">
      <c r="K313" s="1"/>
    </row>
    <row r="314" spans="11:11" ht="15.75" customHeight="1">
      <c r="K314" s="1"/>
    </row>
    <row r="315" spans="11:11" ht="15.75" customHeight="1">
      <c r="K315" s="1"/>
    </row>
    <row r="316" spans="11:11" ht="15.75" customHeight="1">
      <c r="K316" s="1"/>
    </row>
    <row r="317" spans="11:11" ht="15.75" customHeight="1">
      <c r="K317" s="1"/>
    </row>
    <row r="318" spans="11:11" ht="15.75" customHeight="1">
      <c r="K318" s="1"/>
    </row>
    <row r="319" spans="11:11" ht="15.75" customHeight="1">
      <c r="K319" s="1"/>
    </row>
    <row r="320" spans="11:11" ht="15.75" customHeight="1">
      <c r="K320" s="1"/>
    </row>
    <row r="321" spans="11:11" ht="15.75" customHeight="1">
      <c r="K321" s="1"/>
    </row>
    <row r="322" spans="11:11" ht="15.75" customHeight="1">
      <c r="K322" s="1"/>
    </row>
    <row r="323" spans="11:11" ht="15.75" customHeight="1">
      <c r="K323" s="1"/>
    </row>
    <row r="324" spans="11:11" ht="15.75" customHeight="1">
      <c r="K324" s="1"/>
    </row>
    <row r="325" spans="11:11" ht="15.75" customHeight="1">
      <c r="K325" s="1"/>
    </row>
    <row r="326" spans="11:11" ht="15.75" customHeight="1">
      <c r="K326" s="1"/>
    </row>
    <row r="327" spans="11:11" ht="15.75" customHeight="1">
      <c r="K327" s="1"/>
    </row>
    <row r="328" spans="11:11" ht="15.75" customHeight="1">
      <c r="K328" s="1"/>
    </row>
    <row r="329" spans="11:11" ht="15.75" customHeight="1">
      <c r="K329" s="1"/>
    </row>
    <row r="330" spans="11:11" ht="15.75" customHeight="1">
      <c r="K330" s="1"/>
    </row>
    <row r="331" spans="11:11" ht="15.75" customHeight="1">
      <c r="K331" s="1"/>
    </row>
    <row r="332" spans="11:11" ht="15.75" customHeight="1">
      <c r="K332" s="1"/>
    </row>
    <row r="333" spans="11:11" ht="15.75" customHeight="1">
      <c r="K333" s="1"/>
    </row>
    <row r="334" spans="11:11" ht="15.75" customHeight="1">
      <c r="K334" s="1"/>
    </row>
    <row r="335" spans="11:11" ht="15.75" customHeight="1">
      <c r="K335" s="1"/>
    </row>
    <row r="336" spans="11:11" ht="15.75" customHeight="1">
      <c r="K336" s="1"/>
    </row>
    <row r="337" spans="11:11" ht="15.75" customHeight="1">
      <c r="K337" s="1"/>
    </row>
    <row r="338" spans="11:11" ht="15.75" customHeight="1">
      <c r="K338" s="1"/>
    </row>
    <row r="339" spans="11:11" ht="15.75" customHeight="1">
      <c r="K339" s="1"/>
    </row>
    <row r="340" spans="11:11" ht="15.75" customHeight="1">
      <c r="K340" s="1"/>
    </row>
    <row r="341" spans="11:11" ht="15.75" customHeight="1">
      <c r="K341" s="1"/>
    </row>
    <row r="342" spans="11:11" ht="15.75" customHeight="1">
      <c r="K342" s="1"/>
    </row>
    <row r="343" spans="11:11" ht="15.75" customHeight="1">
      <c r="K343" s="1"/>
    </row>
    <row r="344" spans="11:11" ht="15.75" customHeight="1">
      <c r="K344" s="1"/>
    </row>
    <row r="345" spans="11:11" ht="15.75" customHeight="1">
      <c r="K345" s="1"/>
    </row>
    <row r="346" spans="11:11" ht="15.75" customHeight="1">
      <c r="K346" s="1"/>
    </row>
    <row r="347" spans="11:11" ht="15.75" customHeight="1">
      <c r="K347" s="1"/>
    </row>
    <row r="348" spans="11:11" ht="15.75" customHeight="1">
      <c r="K348" s="1"/>
    </row>
    <row r="349" spans="11:11" ht="15.75" customHeight="1">
      <c r="K349" s="1"/>
    </row>
    <row r="350" spans="11:11" ht="15.75" customHeight="1">
      <c r="K350" s="1"/>
    </row>
    <row r="351" spans="11:11" ht="15.75" customHeight="1">
      <c r="K351" s="1"/>
    </row>
    <row r="352" spans="11:11" ht="15.75" customHeight="1">
      <c r="K352" s="1"/>
    </row>
    <row r="353" spans="11:11" ht="15.75" customHeight="1">
      <c r="K353" s="1"/>
    </row>
    <row r="354" spans="11:11" ht="15.75" customHeight="1">
      <c r="K354" s="1"/>
    </row>
    <row r="355" spans="11:11" ht="15.75" customHeight="1">
      <c r="K355" s="1"/>
    </row>
    <row r="356" spans="11:11" ht="15.75" customHeight="1">
      <c r="K356" s="1"/>
    </row>
    <row r="357" spans="11:11" ht="15.75" customHeight="1">
      <c r="K357" s="1"/>
    </row>
    <row r="358" spans="11:11" ht="15.75" customHeight="1">
      <c r="K358" s="1"/>
    </row>
    <row r="359" spans="11:11" ht="15.75" customHeight="1">
      <c r="K359" s="1"/>
    </row>
    <row r="360" spans="11:11" ht="15.75" customHeight="1">
      <c r="K360" s="1"/>
    </row>
    <row r="361" spans="11:11" ht="15.75" customHeight="1">
      <c r="K361" s="1"/>
    </row>
    <row r="362" spans="11:11" ht="15.75" customHeight="1">
      <c r="K362" s="1"/>
    </row>
    <row r="363" spans="11:11" ht="15.75" customHeight="1">
      <c r="K363" s="1"/>
    </row>
    <row r="364" spans="11:11" ht="15.75" customHeight="1">
      <c r="K364" s="1"/>
    </row>
    <row r="365" spans="11:11" ht="15.75" customHeight="1">
      <c r="K365" s="1"/>
    </row>
    <row r="366" spans="11:11" ht="15.75" customHeight="1">
      <c r="K366" s="1"/>
    </row>
    <row r="367" spans="11:11" ht="15.75" customHeight="1">
      <c r="K367" s="1"/>
    </row>
    <row r="368" spans="11:11" ht="15.75" customHeight="1">
      <c r="K368" s="1"/>
    </row>
    <row r="369" spans="11:11" ht="15.75" customHeight="1">
      <c r="K369" s="1"/>
    </row>
    <row r="370" spans="11:11" ht="15.75" customHeight="1">
      <c r="K370" s="1"/>
    </row>
    <row r="371" spans="11:11" ht="15.75" customHeight="1">
      <c r="K371" s="1"/>
    </row>
    <row r="372" spans="11:11" ht="15.75" customHeight="1">
      <c r="K372" s="1"/>
    </row>
    <row r="373" spans="11:11" ht="15.75" customHeight="1">
      <c r="K373" s="1"/>
    </row>
    <row r="374" spans="11:11" ht="15.75" customHeight="1">
      <c r="K374" s="1"/>
    </row>
    <row r="375" spans="11:11" ht="15.75" customHeight="1">
      <c r="K375" s="1"/>
    </row>
    <row r="376" spans="11:11" ht="15.75" customHeight="1">
      <c r="K376" s="1"/>
    </row>
    <row r="377" spans="11:11" ht="15.75" customHeight="1">
      <c r="K377" s="1"/>
    </row>
    <row r="378" spans="11:11" ht="15.75" customHeight="1">
      <c r="K378" s="1"/>
    </row>
    <row r="379" spans="11:11" ht="15.75" customHeight="1">
      <c r="K379" s="1"/>
    </row>
    <row r="380" spans="11:11" ht="15.75" customHeight="1">
      <c r="K380" s="1"/>
    </row>
    <row r="381" spans="11:11" ht="15.75" customHeight="1">
      <c r="K381" s="1"/>
    </row>
    <row r="382" spans="11:11" ht="15.75" customHeight="1">
      <c r="K382" s="1"/>
    </row>
    <row r="383" spans="11:11" ht="15.75" customHeight="1">
      <c r="K383" s="1"/>
    </row>
    <row r="384" spans="11:11" ht="15.75" customHeight="1">
      <c r="K384" s="1"/>
    </row>
    <row r="385" spans="11:11" ht="15.75" customHeight="1">
      <c r="K385" s="1"/>
    </row>
    <row r="386" spans="11:11" ht="15.75" customHeight="1">
      <c r="K386" s="1"/>
    </row>
    <row r="387" spans="11:11" ht="15.75" customHeight="1">
      <c r="K387" s="1"/>
    </row>
    <row r="388" spans="11:11" ht="15.75" customHeight="1">
      <c r="K388" s="1"/>
    </row>
    <row r="389" spans="11:11" ht="15.75" customHeight="1">
      <c r="K389" s="1"/>
    </row>
    <row r="390" spans="11:11" ht="15.75" customHeight="1">
      <c r="K390" s="1"/>
    </row>
    <row r="391" spans="11:11" ht="15.75" customHeight="1">
      <c r="K391" s="1"/>
    </row>
    <row r="392" spans="11:11" ht="15.75" customHeight="1">
      <c r="K392" s="1"/>
    </row>
    <row r="393" spans="11:11" ht="15.75" customHeight="1">
      <c r="K393" s="1"/>
    </row>
    <row r="394" spans="11:11" ht="15.75" customHeight="1">
      <c r="K394" s="1"/>
    </row>
    <row r="395" spans="11:11" ht="15.75" customHeight="1">
      <c r="K395" s="1"/>
    </row>
    <row r="396" spans="11:11" ht="15.75" customHeight="1">
      <c r="K396" s="1"/>
    </row>
    <row r="397" spans="11:11" ht="15.75" customHeight="1">
      <c r="K397" s="1"/>
    </row>
    <row r="398" spans="11:11" ht="15.75" customHeight="1">
      <c r="K398" s="1"/>
    </row>
    <row r="399" spans="11:11" ht="15.75" customHeight="1">
      <c r="K399" s="1"/>
    </row>
    <row r="400" spans="11:11" ht="15.75" customHeight="1">
      <c r="K400" s="1"/>
    </row>
    <row r="401" spans="11:11" ht="15.75" customHeight="1">
      <c r="K401" s="1"/>
    </row>
    <row r="402" spans="11:11" ht="15.75" customHeight="1">
      <c r="K402" s="1"/>
    </row>
    <row r="403" spans="11:11" ht="15.75" customHeight="1">
      <c r="K403" s="1"/>
    </row>
    <row r="404" spans="11:11" ht="15.75" customHeight="1">
      <c r="K404" s="1"/>
    </row>
    <row r="405" spans="11:11" ht="15.75" customHeight="1">
      <c r="K405" s="1"/>
    </row>
    <row r="406" spans="11:11" ht="15.75" customHeight="1">
      <c r="K406" s="1"/>
    </row>
    <row r="407" spans="11:11" ht="15.75" customHeight="1">
      <c r="K407" s="1"/>
    </row>
    <row r="408" spans="11:11" ht="15.75" customHeight="1">
      <c r="K408" s="1"/>
    </row>
    <row r="409" spans="11:11" ht="15.75" customHeight="1">
      <c r="K409" s="1"/>
    </row>
    <row r="410" spans="11:11" ht="15.75" customHeight="1">
      <c r="K410" s="1"/>
    </row>
    <row r="411" spans="11:11" ht="15.75" customHeight="1">
      <c r="K411" s="1"/>
    </row>
    <row r="412" spans="11:11" ht="15.75" customHeight="1">
      <c r="K412" s="1"/>
    </row>
    <row r="413" spans="11:11" ht="15.75" customHeight="1">
      <c r="K413" s="1"/>
    </row>
    <row r="414" spans="11:11" ht="15.75" customHeight="1">
      <c r="K414" s="1"/>
    </row>
    <row r="415" spans="11:11" ht="15.75" customHeight="1">
      <c r="K415" s="1"/>
    </row>
    <row r="416" spans="11:11" ht="15.75" customHeight="1">
      <c r="K416" s="1"/>
    </row>
    <row r="417" spans="11:11" ht="15.75" customHeight="1">
      <c r="K417" s="1"/>
    </row>
    <row r="418" spans="11:11" ht="15.75" customHeight="1">
      <c r="K418" s="1"/>
    </row>
    <row r="419" spans="11:11" ht="15.75" customHeight="1">
      <c r="K419" s="1"/>
    </row>
    <row r="420" spans="11:11" ht="15.75" customHeight="1">
      <c r="K420" s="1"/>
    </row>
    <row r="421" spans="11:11" ht="15.75" customHeight="1">
      <c r="K421" s="1"/>
    </row>
    <row r="422" spans="11:11" ht="15.75" customHeight="1">
      <c r="K422" s="1"/>
    </row>
    <row r="423" spans="11:11" ht="15.75" customHeight="1">
      <c r="K423" s="1"/>
    </row>
    <row r="424" spans="11:11" ht="15.75" customHeight="1">
      <c r="K424" s="1"/>
    </row>
    <row r="425" spans="11:11" ht="15.75" customHeight="1">
      <c r="K425" s="1"/>
    </row>
    <row r="426" spans="11:11" ht="15.75" customHeight="1">
      <c r="K426" s="1"/>
    </row>
    <row r="427" spans="11:11" ht="15.75" customHeight="1">
      <c r="K427" s="1"/>
    </row>
    <row r="428" spans="11:11" ht="15.75" customHeight="1">
      <c r="K428" s="1"/>
    </row>
    <row r="429" spans="11:11" ht="15.75" customHeight="1">
      <c r="K429" s="1"/>
    </row>
    <row r="430" spans="11:11" ht="15.75" customHeight="1">
      <c r="K430" s="1"/>
    </row>
    <row r="431" spans="11:11" ht="15.75" customHeight="1">
      <c r="K431" s="1"/>
    </row>
    <row r="432" spans="11:11" ht="15.75" customHeight="1">
      <c r="K432" s="1"/>
    </row>
    <row r="433" spans="11:11" ht="15.75" customHeight="1">
      <c r="K433" s="1"/>
    </row>
    <row r="434" spans="11:11" ht="15.75" customHeight="1">
      <c r="K434" s="1"/>
    </row>
    <row r="435" spans="11:11" ht="15.75" customHeight="1">
      <c r="K435" s="1"/>
    </row>
    <row r="436" spans="11:11" ht="15.75" customHeight="1">
      <c r="K436" s="1"/>
    </row>
    <row r="437" spans="11:11" ht="15.75" customHeight="1">
      <c r="K437" s="1"/>
    </row>
    <row r="438" spans="11:11" ht="15.75" customHeight="1">
      <c r="K438" s="1"/>
    </row>
    <row r="439" spans="11:11" ht="15.75" customHeight="1">
      <c r="K439" s="1"/>
    </row>
    <row r="440" spans="11:11" ht="15.75" customHeight="1">
      <c r="K440" s="1"/>
    </row>
    <row r="441" spans="11:11" ht="15.75" customHeight="1">
      <c r="K441" s="1"/>
    </row>
    <row r="442" spans="11:11" ht="15.75" customHeight="1">
      <c r="K442" s="1"/>
    </row>
    <row r="443" spans="11:11" ht="15.75" customHeight="1">
      <c r="K443" s="1"/>
    </row>
    <row r="444" spans="11:11" ht="15.75" customHeight="1">
      <c r="K444" s="1"/>
    </row>
    <row r="445" spans="11:11" ht="15.75" customHeight="1">
      <c r="K445" s="1"/>
    </row>
    <row r="446" spans="11:11" ht="15.75" customHeight="1">
      <c r="K446" s="1"/>
    </row>
    <row r="447" spans="11:11" ht="15.75" customHeight="1">
      <c r="K447" s="1"/>
    </row>
    <row r="448" spans="11:11" ht="15.75" customHeight="1">
      <c r="K448" s="1"/>
    </row>
    <row r="449" spans="11:11" ht="15.75" customHeight="1">
      <c r="K449" s="1"/>
    </row>
    <row r="450" spans="11:11" ht="15.75" customHeight="1">
      <c r="K450" s="1"/>
    </row>
    <row r="451" spans="11:11" ht="15.75" customHeight="1">
      <c r="K451" s="1"/>
    </row>
    <row r="452" spans="11:11" ht="15.75" customHeight="1">
      <c r="K452" s="1"/>
    </row>
    <row r="453" spans="11:11" ht="15.75" customHeight="1">
      <c r="K453" s="1"/>
    </row>
    <row r="454" spans="11:11" ht="15.75" customHeight="1">
      <c r="K454" s="1"/>
    </row>
    <row r="455" spans="11:11" ht="15.75" customHeight="1">
      <c r="K455" s="1"/>
    </row>
    <row r="456" spans="11:11" ht="15.75" customHeight="1">
      <c r="K456" s="1"/>
    </row>
    <row r="457" spans="11:11" ht="15.75" customHeight="1">
      <c r="K457" s="1"/>
    </row>
    <row r="458" spans="11:11" ht="15.75" customHeight="1">
      <c r="K458" s="1"/>
    </row>
    <row r="459" spans="11:11" ht="15.75" customHeight="1">
      <c r="K459" s="1"/>
    </row>
    <row r="460" spans="11:11" ht="15.75" customHeight="1">
      <c r="K460" s="1"/>
    </row>
    <row r="461" spans="11:11" ht="15.75" customHeight="1">
      <c r="K461" s="1"/>
    </row>
    <row r="462" spans="11:11" ht="15.75" customHeight="1">
      <c r="K462" s="1"/>
    </row>
    <row r="463" spans="11:11" ht="15.75" customHeight="1">
      <c r="K463" s="1"/>
    </row>
    <row r="464" spans="11:11" ht="15.75" customHeight="1">
      <c r="K464" s="1"/>
    </row>
    <row r="465" spans="11:11" ht="15.75" customHeight="1">
      <c r="K465" s="1"/>
    </row>
    <row r="466" spans="11:11" ht="15.75" customHeight="1">
      <c r="K466" s="1"/>
    </row>
    <row r="467" spans="11:11" ht="15.75" customHeight="1">
      <c r="K467" s="1"/>
    </row>
    <row r="468" spans="11:11" ht="15.75" customHeight="1">
      <c r="K468" s="1"/>
    </row>
    <row r="469" spans="11:11" ht="15.75" customHeight="1">
      <c r="K469" s="1"/>
    </row>
    <row r="470" spans="11:11" ht="15.75" customHeight="1">
      <c r="K470" s="1"/>
    </row>
    <row r="471" spans="11:11" ht="15.75" customHeight="1">
      <c r="K471" s="1"/>
    </row>
    <row r="472" spans="11:11" ht="15.75" customHeight="1">
      <c r="K472" s="1"/>
    </row>
    <row r="473" spans="11:11" ht="15.75" customHeight="1">
      <c r="K473" s="1"/>
    </row>
    <row r="474" spans="11:11" ht="15.75" customHeight="1">
      <c r="K474" s="1"/>
    </row>
    <row r="475" spans="11:11" ht="15.75" customHeight="1">
      <c r="K475" s="1"/>
    </row>
    <row r="476" spans="11:11" ht="15.75" customHeight="1">
      <c r="K476" s="1"/>
    </row>
    <row r="477" spans="11:11" ht="15.75" customHeight="1">
      <c r="K477" s="1"/>
    </row>
    <row r="478" spans="11:11" ht="15.75" customHeight="1">
      <c r="K478" s="1"/>
    </row>
    <row r="479" spans="11:11" ht="15.75" customHeight="1">
      <c r="K479" s="1"/>
    </row>
    <row r="480" spans="11:11" ht="15.75" customHeight="1">
      <c r="K480" s="1"/>
    </row>
    <row r="481" spans="11:11" ht="15.75" customHeight="1">
      <c r="K481" s="1"/>
    </row>
    <row r="482" spans="11:11" ht="15.75" customHeight="1">
      <c r="K482" s="1"/>
    </row>
    <row r="483" spans="11:11" ht="15.75" customHeight="1">
      <c r="K483" s="1"/>
    </row>
    <row r="484" spans="11:11" ht="15.75" customHeight="1">
      <c r="K484" s="1"/>
    </row>
    <row r="485" spans="11:11" ht="15.75" customHeight="1">
      <c r="K485" s="1"/>
    </row>
    <row r="486" spans="11:11" ht="15.75" customHeight="1">
      <c r="K486" s="1"/>
    </row>
    <row r="487" spans="11:11" ht="15.75" customHeight="1">
      <c r="K487" s="1"/>
    </row>
    <row r="488" spans="11:11" ht="15.75" customHeight="1">
      <c r="K488" s="1"/>
    </row>
    <row r="489" spans="11:11" ht="15.75" customHeight="1">
      <c r="K489" s="1"/>
    </row>
    <row r="490" spans="11:11" ht="15.75" customHeight="1">
      <c r="K490" s="1"/>
    </row>
    <row r="491" spans="11:11" ht="15.75" customHeight="1">
      <c r="K491" s="1"/>
    </row>
    <row r="492" spans="11:11" ht="15.75" customHeight="1">
      <c r="K492" s="1"/>
    </row>
    <row r="493" spans="11:11" ht="15.75" customHeight="1">
      <c r="K493" s="1"/>
    </row>
    <row r="494" spans="11:11" ht="15.75" customHeight="1">
      <c r="K494" s="1"/>
    </row>
    <row r="495" spans="11:11" ht="15.75" customHeight="1">
      <c r="K495" s="1"/>
    </row>
    <row r="496" spans="11:11" ht="15.75" customHeight="1">
      <c r="K496" s="1"/>
    </row>
    <row r="497" spans="11:11" ht="15.75" customHeight="1">
      <c r="K497" s="1"/>
    </row>
    <row r="498" spans="11:11" ht="15.75" customHeight="1">
      <c r="K498" s="1"/>
    </row>
    <row r="499" spans="11:11" ht="15.75" customHeight="1">
      <c r="K499" s="1"/>
    </row>
    <row r="500" spans="11:11" ht="15.75" customHeight="1">
      <c r="K500" s="1"/>
    </row>
    <row r="501" spans="11:11" ht="15.75" customHeight="1">
      <c r="K501" s="1"/>
    </row>
    <row r="502" spans="11:11" ht="15.75" customHeight="1">
      <c r="K502" s="1"/>
    </row>
    <row r="503" spans="11:11" ht="15.75" customHeight="1">
      <c r="K503" s="1"/>
    </row>
    <row r="504" spans="11:11" ht="15.75" customHeight="1">
      <c r="K504" s="1"/>
    </row>
    <row r="505" spans="11:11" ht="15.75" customHeight="1">
      <c r="K505" s="1"/>
    </row>
    <row r="506" spans="11:11" ht="15.75" customHeight="1">
      <c r="K506" s="1"/>
    </row>
    <row r="507" spans="11:11" ht="15.75" customHeight="1">
      <c r="K507" s="1"/>
    </row>
    <row r="508" spans="11:11" ht="15.75" customHeight="1">
      <c r="K508" s="1"/>
    </row>
    <row r="509" spans="11:11" ht="15.75" customHeight="1">
      <c r="K509" s="1"/>
    </row>
    <row r="510" spans="11:11" ht="15.75" customHeight="1">
      <c r="K510" s="1"/>
    </row>
    <row r="511" spans="11:11" ht="15.75" customHeight="1">
      <c r="K511" s="1"/>
    </row>
    <row r="512" spans="11:11" ht="15.75" customHeight="1">
      <c r="K512" s="1"/>
    </row>
    <row r="513" spans="11:11" ht="15.75" customHeight="1">
      <c r="K513" s="1"/>
    </row>
    <row r="514" spans="11:11" ht="15.75" customHeight="1">
      <c r="K514" s="1"/>
    </row>
    <row r="515" spans="11:11" ht="15.75" customHeight="1">
      <c r="K515" s="1"/>
    </row>
    <row r="516" spans="11:11" ht="15.75" customHeight="1">
      <c r="K516" s="1"/>
    </row>
    <row r="517" spans="11:11" ht="15.75" customHeight="1">
      <c r="K517" s="1"/>
    </row>
    <row r="518" spans="11:11" ht="15.75" customHeight="1">
      <c r="K518" s="1"/>
    </row>
    <row r="519" spans="11:11" ht="15.75" customHeight="1">
      <c r="K519" s="1"/>
    </row>
    <row r="520" spans="11:11" ht="15.75" customHeight="1">
      <c r="K520" s="1"/>
    </row>
    <row r="521" spans="11:11" ht="15.75" customHeight="1">
      <c r="K521" s="1"/>
    </row>
    <row r="522" spans="11:11" ht="15.75" customHeight="1">
      <c r="K522" s="1"/>
    </row>
    <row r="523" spans="11:11" ht="15.75" customHeight="1">
      <c r="K523" s="1"/>
    </row>
    <row r="524" spans="11:11" ht="15.75" customHeight="1">
      <c r="K524" s="1"/>
    </row>
    <row r="525" spans="11:11" ht="15.75" customHeight="1">
      <c r="K525" s="1"/>
    </row>
    <row r="526" spans="11:11" ht="15.75" customHeight="1">
      <c r="K526" s="1"/>
    </row>
    <row r="527" spans="11:11" ht="15.75" customHeight="1">
      <c r="K527" s="1"/>
    </row>
    <row r="528" spans="11:11" ht="15.75" customHeight="1">
      <c r="K528" s="1"/>
    </row>
    <row r="529" spans="11:11" ht="15.75" customHeight="1">
      <c r="K529" s="1"/>
    </row>
    <row r="530" spans="11:11" ht="15.75" customHeight="1">
      <c r="K530" s="1"/>
    </row>
    <row r="531" spans="11:11" ht="15.75" customHeight="1">
      <c r="K531" s="1"/>
    </row>
    <row r="532" spans="11:11" ht="15.75" customHeight="1">
      <c r="K532" s="1"/>
    </row>
    <row r="533" spans="11:11" ht="15.75" customHeight="1">
      <c r="K533" s="1"/>
    </row>
    <row r="534" spans="11:11" ht="15.75" customHeight="1">
      <c r="K534" s="1"/>
    </row>
    <row r="535" spans="11:11" ht="15.75" customHeight="1">
      <c r="K535" s="1"/>
    </row>
    <row r="536" spans="11:11" ht="15.75" customHeight="1">
      <c r="K536" s="1"/>
    </row>
    <row r="537" spans="11:11" ht="15.75" customHeight="1">
      <c r="K537" s="1"/>
    </row>
    <row r="538" spans="11:11" ht="15.75" customHeight="1">
      <c r="K538" s="1"/>
    </row>
    <row r="539" spans="11:11" ht="15.75" customHeight="1">
      <c r="K539" s="1"/>
    </row>
    <row r="540" spans="11:11" ht="15.75" customHeight="1">
      <c r="K540" s="1"/>
    </row>
    <row r="541" spans="11:11" ht="15.75" customHeight="1">
      <c r="K541" s="1"/>
    </row>
    <row r="542" spans="11:11" ht="15.75" customHeight="1">
      <c r="K542" s="1"/>
    </row>
    <row r="543" spans="11:11" ht="15.75" customHeight="1">
      <c r="K543" s="1"/>
    </row>
    <row r="544" spans="11:11" ht="15.75" customHeight="1">
      <c r="K544" s="1"/>
    </row>
    <row r="545" spans="11:11" ht="15.75" customHeight="1">
      <c r="K545" s="1"/>
    </row>
    <row r="546" spans="11:11" ht="15.75" customHeight="1">
      <c r="K546" s="1"/>
    </row>
    <row r="547" spans="11:11" ht="15.75" customHeight="1">
      <c r="K547" s="1"/>
    </row>
    <row r="548" spans="11:11" ht="15.75" customHeight="1">
      <c r="K548" s="1"/>
    </row>
    <row r="549" spans="11:11" ht="15.75" customHeight="1">
      <c r="K549" s="1"/>
    </row>
    <row r="550" spans="11:11" ht="15.75" customHeight="1">
      <c r="K550" s="1"/>
    </row>
    <row r="551" spans="11:11" ht="15.75" customHeight="1">
      <c r="K551" s="1"/>
    </row>
    <row r="552" spans="11:11" ht="15.75" customHeight="1">
      <c r="K552" s="1"/>
    </row>
    <row r="553" spans="11:11" ht="15.75" customHeight="1">
      <c r="K553" s="1"/>
    </row>
    <row r="554" spans="11:11" ht="15.75" customHeight="1">
      <c r="K554" s="1"/>
    </row>
    <row r="555" spans="11:11" ht="15.75" customHeight="1">
      <c r="K555" s="1"/>
    </row>
    <row r="556" spans="11:11" ht="15.75" customHeight="1">
      <c r="K556" s="1"/>
    </row>
    <row r="557" spans="11:11" ht="15.75" customHeight="1">
      <c r="K557" s="1"/>
    </row>
    <row r="558" spans="11:11" ht="15.75" customHeight="1">
      <c r="K558" s="1"/>
    </row>
    <row r="559" spans="11:11" ht="15.75" customHeight="1">
      <c r="K559" s="1"/>
    </row>
    <row r="560" spans="11:11" ht="15.75" customHeight="1">
      <c r="K560" s="1"/>
    </row>
    <row r="561" spans="11:11" ht="15.75" customHeight="1">
      <c r="K561" s="1"/>
    </row>
    <row r="562" spans="11:11" ht="15.75" customHeight="1">
      <c r="K562" s="1"/>
    </row>
    <row r="563" spans="11:11" ht="15.75" customHeight="1">
      <c r="K563" s="1"/>
    </row>
    <row r="564" spans="11:11" ht="15.75" customHeight="1">
      <c r="K564" s="1"/>
    </row>
    <row r="565" spans="11:11" ht="15.75" customHeight="1">
      <c r="K565" s="1"/>
    </row>
    <row r="566" spans="11:11" ht="15.75" customHeight="1">
      <c r="K566" s="1"/>
    </row>
    <row r="567" spans="11:11" ht="15.75" customHeight="1">
      <c r="K567" s="1"/>
    </row>
    <row r="568" spans="11:11" ht="15.75" customHeight="1">
      <c r="K568" s="1"/>
    </row>
    <row r="569" spans="11:11" ht="15.75" customHeight="1">
      <c r="K569" s="1"/>
    </row>
    <row r="570" spans="11:11" ht="15.75" customHeight="1">
      <c r="K570" s="1"/>
    </row>
    <row r="571" spans="11:11" ht="15.75" customHeight="1">
      <c r="K571" s="1"/>
    </row>
    <row r="572" spans="11:11" ht="15.75" customHeight="1">
      <c r="K572" s="1"/>
    </row>
    <row r="573" spans="11:11" ht="15.75" customHeight="1">
      <c r="K573" s="1"/>
    </row>
    <row r="574" spans="11:11" ht="15.75" customHeight="1">
      <c r="K574" s="1"/>
    </row>
    <row r="575" spans="11:11" ht="15.75" customHeight="1">
      <c r="K575" s="1"/>
    </row>
    <row r="576" spans="11:11" ht="15.75" customHeight="1">
      <c r="K576" s="1"/>
    </row>
    <row r="577" spans="11:11" ht="15.75" customHeight="1">
      <c r="K577" s="1"/>
    </row>
    <row r="578" spans="11:11" ht="15.75" customHeight="1">
      <c r="K578" s="1"/>
    </row>
    <row r="579" spans="11:11" ht="15.75" customHeight="1">
      <c r="K579" s="1"/>
    </row>
    <row r="580" spans="11:11" ht="15.75" customHeight="1">
      <c r="K580" s="1"/>
    </row>
    <row r="581" spans="11:11" ht="15.75" customHeight="1">
      <c r="K581" s="1"/>
    </row>
    <row r="582" spans="11:11" ht="15.75" customHeight="1">
      <c r="K582" s="1"/>
    </row>
    <row r="583" spans="11:11" ht="15.75" customHeight="1">
      <c r="K583" s="1"/>
    </row>
    <row r="584" spans="11:11" ht="15.75" customHeight="1">
      <c r="K584" s="1"/>
    </row>
    <row r="585" spans="11:11" ht="15.75" customHeight="1">
      <c r="K585" s="1"/>
    </row>
    <row r="586" spans="11:11" ht="15.75" customHeight="1">
      <c r="K586" s="1"/>
    </row>
    <row r="587" spans="11:11" ht="15.75" customHeight="1">
      <c r="K587" s="1"/>
    </row>
    <row r="588" spans="11:11" ht="15.75" customHeight="1">
      <c r="K588" s="1"/>
    </row>
    <row r="589" spans="11:11" ht="15.75" customHeight="1">
      <c r="K589" s="1"/>
    </row>
    <row r="590" spans="11:11" ht="15.75" customHeight="1">
      <c r="K590" s="1"/>
    </row>
    <row r="591" spans="11:11" ht="15.75" customHeight="1">
      <c r="K591" s="1"/>
    </row>
    <row r="592" spans="11:11" ht="15.75" customHeight="1">
      <c r="K592" s="1"/>
    </row>
    <row r="593" spans="11:11" ht="15.75" customHeight="1">
      <c r="K593" s="1"/>
    </row>
    <row r="594" spans="11:11" ht="15.75" customHeight="1">
      <c r="K594" s="1"/>
    </row>
    <row r="595" spans="11:11" ht="15.75" customHeight="1">
      <c r="K595" s="1"/>
    </row>
    <row r="596" spans="11:11" ht="15.75" customHeight="1">
      <c r="K596" s="1"/>
    </row>
    <row r="597" spans="11:11" ht="15.75" customHeight="1">
      <c r="K597" s="1"/>
    </row>
    <row r="598" spans="11:11" ht="15.75" customHeight="1">
      <c r="K598" s="1"/>
    </row>
    <row r="599" spans="11:11" ht="15.75" customHeight="1">
      <c r="K599" s="1"/>
    </row>
    <row r="600" spans="11:11" ht="15.75" customHeight="1">
      <c r="K600" s="1"/>
    </row>
    <row r="601" spans="11:11" ht="15.75" customHeight="1">
      <c r="K601" s="1"/>
    </row>
    <row r="602" spans="11:11" ht="15.75" customHeight="1">
      <c r="K602" s="1"/>
    </row>
    <row r="603" spans="11:11" ht="15.75" customHeight="1">
      <c r="K603" s="1"/>
    </row>
    <row r="604" spans="11:11" ht="15.75" customHeight="1">
      <c r="K604" s="1"/>
    </row>
    <row r="605" spans="11:11" ht="15.75" customHeight="1">
      <c r="K605" s="1"/>
    </row>
    <row r="606" spans="11:11" ht="15.75" customHeight="1">
      <c r="K606" s="1"/>
    </row>
    <row r="607" spans="11:11" ht="15.75" customHeight="1">
      <c r="K607" s="1"/>
    </row>
    <row r="608" spans="11:11" ht="15.75" customHeight="1">
      <c r="K608" s="1"/>
    </row>
    <row r="609" spans="11:11" ht="15.75" customHeight="1">
      <c r="K609" s="1"/>
    </row>
    <row r="610" spans="11:11" ht="15.75" customHeight="1">
      <c r="K610" s="1"/>
    </row>
    <row r="611" spans="11:11" ht="15.75" customHeight="1">
      <c r="K611" s="1"/>
    </row>
    <row r="612" spans="11:11" ht="15.75" customHeight="1">
      <c r="K612" s="1"/>
    </row>
    <row r="613" spans="11:11" ht="15.75" customHeight="1">
      <c r="K613" s="1"/>
    </row>
    <row r="614" spans="11:11" ht="15.75" customHeight="1">
      <c r="K614" s="1"/>
    </row>
    <row r="615" spans="11:11" ht="15.75" customHeight="1">
      <c r="K615" s="1"/>
    </row>
    <row r="616" spans="11:11" ht="15.75" customHeight="1">
      <c r="K616" s="1"/>
    </row>
    <row r="617" spans="11:11" ht="15.75" customHeight="1">
      <c r="K617" s="1"/>
    </row>
    <row r="618" spans="11:11" ht="15.75" customHeight="1">
      <c r="K618" s="1"/>
    </row>
    <row r="619" spans="11:11" ht="15.75" customHeight="1">
      <c r="K619" s="1"/>
    </row>
    <row r="620" spans="11:11" ht="15.75" customHeight="1">
      <c r="K620" s="1"/>
    </row>
    <row r="621" spans="11:11" ht="15.75" customHeight="1">
      <c r="K621" s="1"/>
    </row>
    <row r="622" spans="11:11" ht="15.75" customHeight="1">
      <c r="K622" s="1"/>
    </row>
    <row r="623" spans="11:11" ht="15.75" customHeight="1">
      <c r="K623" s="1"/>
    </row>
    <row r="624" spans="11:11" ht="15.75" customHeight="1">
      <c r="K624" s="1"/>
    </row>
    <row r="625" spans="11:11" ht="15.75" customHeight="1">
      <c r="K625" s="1"/>
    </row>
    <row r="626" spans="11:11" ht="15.75" customHeight="1">
      <c r="K626" s="1"/>
    </row>
    <row r="627" spans="11:11" ht="15.75" customHeight="1">
      <c r="K627" s="1"/>
    </row>
    <row r="628" spans="11:11" ht="15.75" customHeight="1">
      <c r="K628" s="1"/>
    </row>
    <row r="629" spans="11:11" ht="15.75" customHeight="1">
      <c r="K629" s="1"/>
    </row>
    <row r="630" spans="11:11" ht="15.75" customHeight="1">
      <c r="K630" s="1"/>
    </row>
    <row r="631" spans="11:11" ht="15.75" customHeight="1">
      <c r="K631" s="1"/>
    </row>
    <row r="632" spans="11:11" ht="15.75" customHeight="1">
      <c r="K632" s="1"/>
    </row>
    <row r="633" spans="11:11" ht="15.75" customHeight="1">
      <c r="K633" s="1"/>
    </row>
    <row r="634" spans="11:11" ht="15.75" customHeight="1">
      <c r="K634" s="1"/>
    </row>
    <row r="635" spans="11:11" ht="15.75" customHeight="1">
      <c r="K635" s="1"/>
    </row>
    <row r="636" spans="11:11" ht="15.75" customHeight="1">
      <c r="K636" s="1"/>
    </row>
    <row r="637" spans="11:11" ht="15.75" customHeight="1">
      <c r="K637" s="1"/>
    </row>
    <row r="638" spans="11:11" ht="15.75" customHeight="1">
      <c r="K638" s="1"/>
    </row>
    <row r="639" spans="11:11" ht="15.75" customHeight="1">
      <c r="K639" s="1"/>
    </row>
    <row r="640" spans="11:11" ht="15.75" customHeight="1">
      <c r="K640" s="1"/>
    </row>
    <row r="641" spans="11:11" ht="15.75" customHeight="1">
      <c r="K641" s="1"/>
    </row>
    <row r="642" spans="11:11" ht="15.75" customHeight="1">
      <c r="K642" s="1"/>
    </row>
    <row r="643" spans="11:11" ht="15.75" customHeight="1">
      <c r="K643" s="1"/>
    </row>
    <row r="644" spans="11:11" ht="15.75" customHeight="1">
      <c r="K644" s="1"/>
    </row>
    <row r="645" spans="11:11" ht="15.75" customHeight="1">
      <c r="K645" s="1"/>
    </row>
    <row r="646" spans="11:11" ht="15.75" customHeight="1">
      <c r="K646" s="1"/>
    </row>
    <row r="647" spans="11:11" ht="15.75" customHeight="1">
      <c r="K647" s="1"/>
    </row>
    <row r="648" spans="11:11" ht="15.75" customHeight="1">
      <c r="K648" s="1"/>
    </row>
    <row r="649" spans="11:11" ht="15.75" customHeight="1">
      <c r="K649" s="1"/>
    </row>
    <row r="650" spans="11:11" ht="15.75" customHeight="1">
      <c r="K650" s="1"/>
    </row>
    <row r="651" spans="11:11" ht="15.75" customHeight="1">
      <c r="K651" s="1"/>
    </row>
    <row r="652" spans="11:11" ht="15.75" customHeight="1">
      <c r="K652" s="1"/>
    </row>
    <row r="653" spans="11:11" ht="15.75" customHeight="1">
      <c r="K653" s="1"/>
    </row>
    <row r="654" spans="11:11" ht="15.75" customHeight="1">
      <c r="K654" s="1"/>
    </row>
    <row r="655" spans="11:11" ht="15.75" customHeight="1">
      <c r="K655" s="1"/>
    </row>
    <row r="656" spans="11:11" ht="15.75" customHeight="1">
      <c r="K656" s="1"/>
    </row>
    <row r="657" spans="11:11" ht="15.75" customHeight="1">
      <c r="K657" s="1"/>
    </row>
    <row r="658" spans="11:11" ht="15.75" customHeight="1">
      <c r="K658" s="1"/>
    </row>
    <row r="659" spans="11:11" ht="15.75" customHeight="1">
      <c r="K659" s="1"/>
    </row>
    <row r="660" spans="11:11" ht="15.75" customHeight="1">
      <c r="K660" s="1"/>
    </row>
    <row r="661" spans="11:11" ht="15.75" customHeight="1">
      <c r="K661" s="1"/>
    </row>
    <row r="662" spans="11:11" ht="15.75" customHeight="1">
      <c r="K662" s="1"/>
    </row>
    <row r="663" spans="11:11" ht="15.75" customHeight="1">
      <c r="K663" s="1"/>
    </row>
    <row r="664" spans="11:11" ht="15.75" customHeight="1">
      <c r="K664" s="1"/>
    </row>
    <row r="665" spans="11:11" ht="15.75" customHeight="1">
      <c r="K665" s="1"/>
    </row>
    <row r="666" spans="11:11" ht="15.75" customHeight="1">
      <c r="K666" s="1"/>
    </row>
    <row r="667" spans="11:11" ht="15.75" customHeight="1">
      <c r="K667" s="1"/>
    </row>
    <row r="668" spans="11:11" ht="15.75" customHeight="1">
      <c r="K668" s="1"/>
    </row>
    <row r="669" spans="11:11" ht="15.75" customHeight="1">
      <c r="K669" s="1"/>
    </row>
    <row r="670" spans="11:11" ht="15.75" customHeight="1">
      <c r="K670" s="1"/>
    </row>
    <row r="671" spans="11:11" ht="15.75" customHeight="1">
      <c r="K671" s="1"/>
    </row>
    <row r="672" spans="11:11" ht="15.75" customHeight="1">
      <c r="K672" s="1"/>
    </row>
    <row r="673" spans="11:11" ht="15.75" customHeight="1">
      <c r="K673" s="1"/>
    </row>
    <row r="674" spans="11:11" ht="15.75" customHeight="1">
      <c r="K674" s="1"/>
    </row>
    <row r="675" spans="11:11" ht="15.75" customHeight="1">
      <c r="K675" s="1"/>
    </row>
    <row r="676" spans="11:11" ht="15.75" customHeight="1">
      <c r="K676" s="1"/>
    </row>
    <row r="677" spans="11:11" ht="15.75" customHeight="1">
      <c r="K677" s="1"/>
    </row>
    <row r="678" spans="11:11" ht="15.75" customHeight="1">
      <c r="K678" s="1"/>
    </row>
    <row r="679" spans="11:11" ht="15.75" customHeight="1">
      <c r="K679" s="1"/>
    </row>
    <row r="680" spans="11:11" ht="15.75" customHeight="1">
      <c r="K680" s="1"/>
    </row>
    <row r="681" spans="11:11" ht="15.75" customHeight="1">
      <c r="K681" s="1"/>
    </row>
    <row r="682" spans="11:11" ht="15.75" customHeight="1">
      <c r="K682" s="1"/>
    </row>
    <row r="683" spans="11:11" ht="15.75" customHeight="1">
      <c r="K683" s="1"/>
    </row>
    <row r="684" spans="11:11" ht="15.75" customHeight="1">
      <c r="K684" s="1"/>
    </row>
    <row r="685" spans="11:11" ht="15.75" customHeight="1">
      <c r="K685" s="1"/>
    </row>
    <row r="686" spans="11:11" ht="15.75" customHeight="1">
      <c r="K686" s="1"/>
    </row>
    <row r="687" spans="11:11" ht="15.75" customHeight="1">
      <c r="K687" s="1"/>
    </row>
    <row r="688" spans="11:11" ht="15.75" customHeight="1">
      <c r="K688" s="1"/>
    </row>
    <row r="689" spans="11:11" ht="15.75" customHeight="1">
      <c r="K689" s="1"/>
    </row>
    <row r="690" spans="11:11" ht="15.75" customHeight="1">
      <c r="K690" s="1"/>
    </row>
    <row r="691" spans="11:11" ht="15.75" customHeight="1">
      <c r="K691" s="1"/>
    </row>
    <row r="692" spans="11:11" ht="15.75" customHeight="1">
      <c r="K692" s="1"/>
    </row>
    <row r="693" spans="11:11" ht="15.75" customHeight="1">
      <c r="K693" s="1"/>
    </row>
    <row r="694" spans="11:11" ht="15.75" customHeight="1">
      <c r="K694" s="1"/>
    </row>
    <row r="695" spans="11:11" ht="15.75" customHeight="1">
      <c r="K695" s="1"/>
    </row>
    <row r="696" spans="11:11" ht="15.75" customHeight="1">
      <c r="K696" s="1"/>
    </row>
    <row r="697" spans="11:11" ht="15.75" customHeight="1">
      <c r="K697" s="1"/>
    </row>
    <row r="698" spans="11:11" ht="15.75" customHeight="1">
      <c r="K698" s="1"/>
    </row>
    <row r="699" spans="11:11" ht="15.75" customHeight="1">
      <c r="K699" s="1"/>
    </row>
    <row r="700" spans="11:11" ht="15.75" customHeight="1">
      <c r="K700" s="1"/>
    </row>
    <row r="701" spans="11:11" ht="15.75" customHeight="1">
      <c r="K701" s="1"/>
    </row>
    <row r="702" spans="11:11" ht="15.75" customHeight="1">
      <c r="K702" s="1"/>
    </row>
    <row r="703" spans="11:11" ht="15.75" customHeight="1">
      <c r="K703" s="1"/>
    </row>
    <row r="704" spans="11:11" ht="15.75" customHeight="1">
      <c r="K704" s="1"/>
    </row>
    <row r="705" spans="11:11" ht="15.75" customHeight="1">
      <c r="K705" s="1"/>
    </row>
    <row r="706" spans="11:11" ht="15.75" customHeight="1">
      <c r="K706" s="1"/>
    </row>
    <row r="707" spans="11:11" ht="15.75" customHeight="1">
      <c r="K707" s="1"/>
    </row>
    <row r="708" spans="11:11" ht="15.75" customHeight="1">
      <c r="K708" s="1"/>
    </row>
    <row r="709" spans="11:11" ht="15.75" customHeight="1">
      <c r="K709" s="1"/>
    </row>
    <row r="710" spans="11:11" ht="15.75" customHeight="1">
      <c r="K710" s="1"/>
    </row>
    <row r="711" spans="11:11" ht="15.75" customHeight="1">
      <c r="K711" s="1"/>
    </row>
    <row r="712" spans="11:11" ht="15.75" customHeight="1">
      <c r="K712" s="1"/>
    </row>
    <row r="713" spans="11:11" ht="15.75" customHeight="1">
      <c r="K713" s="1"/>
    </row>
    <row r="714" spans="11:11" ht="15.75" customHeight="1">
      <c r="K714" s="1"/>
    </row>
    <row r="715" spans="11:11" ht="15.75" customHeight="1">
      <c r="K715" s="1"/>
    </row>
    <row r="716" spans="11:11" ht="15.75" customHeight="1">
      <c r="K716" s="1"/>
    </row>
    <row r="717" spans="11:11" ht="15.75" customHeight="1">
      <c r="K717" s="1"/>
    </row>
    <row r="718" spans="11:11" ht="15.75" customHeight="1">
      <c r="K718" s="1"/>
    </row>
    <row r="719" spans="11:11" ht="15.75" customHeight="1">
      <c r="K719" s="1"/>
    </row>
    <row r="720" spans="11:11" ht="15.75" customHeight="1">
      <c r="K720" s="1"/>
    </row>
    <row r="721" spans="11:11" ht="15.75" customHeight="1">
      <c r="K721" s="1"/>
    </row>
    <row r="722" spans="11:11" ht="15.75" customHeight="1">
      <c r="K722" s="1"/>
    </row>
    <row r="723" spans="11:11" ht="15.75" customHeight="1">
      <c r="K723" s="1"/>
    </row>
    <row r="724" spans="11:11" ht="15.75" customHeight="1">
      <c r="K724" s="1"/>
    </row>
    <row r="725" spans="11:11" ht="15.75" customHeight="1">
      <c r="K725" s="1"/>
    </row>
    <row r="726" spans="11:11" ht="15.75" customHeight="1">
      <c r="K726" s="1"/>
    </row>
    <row r="727" spans="11:11" ht="15.75" customHeight="1">
      <c r="K727" s="1"/>
    </row>
    <row r="728" spans="11:11" ht="15.75" customHeight="1">
      <c r="K728" s="1"/>
    </row>
    <row r="729" spans="11:11" ht="15.75" customHeight="1">
      <c r="K729" s="1"/>
    </row>
    <row r="730" spans="11:11" ht="15.75" customHeight="1">
      <c r="K730" s="1"/>
    </row>
    <row r="731" spans="11:11" ht="15.75" customHeight="1">
      <c r="K731" s="1"/>
    </row>
    <row r="732" spans="11:11" ht="15.75" customHeight="1">
      <c r="K732" s="1"/>
    </row>
    <row r="733" spans="11:11" ht="15.75" customHeight="1">
      <c r="K733" s="1"/>
    </row>
    <row r="734" spans="11:11" ht="15.75" customHeight="1">
      <c r="K734" s="1"/>
    </row>
    <row r="735" spans="11:11" ht="15.75" customHeight="1">
      <c r="K735" s="1"/>
    </row>
    <row r="736" spans="11:11" ht="15.75" customHeight="1">
      <c r="K736" s="1"/>
    </row>
    <row r="737" spans="11:11" ht="15.75" customHeight="1">
      <c r="K737" s="1"/>
    </row>
    <row r="738" spans="11:11" ht="15.75" customHeight="1">
      <c r="K738" s="1"/>
    </row>
    <row r="739" spans="11:11" ht="15.75" customHeight="1">
      <c r="K739" s="1"/>
    </row>
    <row r="740" spans="11:11" ht="15.75" customHeight="1">
      <c r="K740" s="1"/>
    </row>
    <row r="741" spans="11:11" ht="15.75" customHeight="1">
      <c r="K741" s="1"/>
    </row>
    <row r="742" spans="11:11" ht="15.75" customHeight="1">
      <c r="K742" s="1"/>
    </row>
    <row r="743" spans="11:11" ht="15.75" customHeight="1">
      <c r="K743" s="1"/>
    </row>
    <row r="744" spans="11:11" ht="15.75" customHeight="1">
      <c r="K744" s="1"/>
    </row>
    <row r="745" spans="11:11" ht="15.75" customHeight="1">
      <c r="K745" s="1"/>
    </row>
    <row r="746" spans="11:11" ht="15.75" customHeight="1">
      <c r="K746" s="1"/>
    </row>
    <row r="747" spans="11:11" ht="15.75" customHeight="1">
      <c r="K747" s="1"/>
    </row>
    <row r="748" spans="11:11" ht="15.75" customHeight="1">
      <c r="K748" s="1"/>
    </row>
    <row r="749" spans="11:11" ht="15.75" customHeight="1">
      <c r="K749" s="1"/>
    </row>
    <row r="750" spans="11:11" ht="15.75" customHeight="1">
      <c r="K750" s="1"/>
    </row>
    <row r="751" spans="11:11" ht="15.75" customHeight="1">
      <c r="K751" s="1"/>
    </row>
    <row r="752" spans="11:11" ht="15.75" customHeight="1">
      <c r="K752" s="1"/>
    </row>
    <row r="753" spans="11:11" ht="15.75" customHeight="1">
      <c r="K753" s="1"/>
    </row>
    <row r="754" spans="11:11" ht="15.75" customHeight="1">
      <c r="K754" s="1"/>
    </row>
    <row r="755" spans="11:11" ht="15.75" customHeight="1">
      <c r="K755" s="1"/>
    </row>
    <row r="756" spans="11:11" ht="15.75" customHeight="1">
      <c r="K756" s="1"/>
    </row>
    <row r="757" spans="11:11" ht="15.75" customHeight="1">
      <c r="K757" s="1"/>
    </row>
    <row r="758" spans="11:11" ht="15.75" customHeight="1">
      <c r="K758" s="1"/>
    </row>
    <row r="759" spans="11:11" ht="15.75" customHeight="1">
      <c r="K759" s="1"/>
    </row>
    <row r="760" spans="11:11" ht="15.75" customHeight="1">
      <c r="K760" s="1"/>
    </row>
    <row r="761" spans="11:11" ht="15.75" customHeight="1">
      <c r="K761" s="1"/>
    </row>
    <row r="762" spans="11:11" ht="15.75" customHeight="1">
      <c r="K762" s="1"/>
    </row>
    <row r="763" spans="11:11" ht="15.75" customHeight="1">
      <c r="K763" s="1"/>
    </row>
    <row r="764" spans="11:11" ht="15.75" customHeight="1">
      <c r="K764" s="1"/>
    </row>
    <row r="765" spans="11:11" ht="15.75" customHeight="1">
      <c r="K765" s="1"/>
    </row>
    <row r="766" spans="11:11" ht="15.75" customHeight="1">
      <c r="K766" s="1"/>
    </row>
    <row r="767" spans="11:11" ht="15.75" customHeight="1">
      <c r="K767" s="1"/>
    </row>
    <row r="768" spans="11:11" ht="15.75" customHeight="1">
      <c r="K768" s="1"/>
    </row>
    <row r="769" spans="11:11" ht="15.75" customHeight="1">
      <c r="K769" s="1"/>
    </row>
    <row r="770" spans="11:11" ht="15.75" customHeight="1">
      <c r="K770" s="1"/>
    </row>
    <row r="771" spans="11:11" ht="15.75" customHeight="1">
      <c r="K771" s="1"/>
    </row>
    <row r="772" spans="11:11" ht="15.75" customHeight="1">
      <c r="K772" s="1"/>
    </row>
    <row r="773" spans="11:11" ht="15.75" customHeight="1">
      <c r="K773" s="1"/>
    </row>
    <row r="774" spans="11:11" ht="15.75" customHeight="1">
      <c r="K774" s="1"/>
    </row>
    <row r="775" spans="11:11" ht="15.75" customHeight="1">
      <c r="K775" s="1"/>
    </row>
    <row r="776" spans="11:11" ht="15.75" customHeight="1">
      <c r="K776" s="1"/>
    </row>
    <row r="777" spans="11:11" ht="15.75" customHeight="1">
      <c r="K777" s="1"/>
    </row>
    <row r="778" spans="11:11" ht="15.75" customHeight="1">
      <c r="K778" s="1"/>
    </row>
    <row r="779" spans="11:11" ht="15.75" customHeight="1">
      <c r="K779" s="1"/>
    </row>
    <row r="780" spans="11:11" ht="15.75" customHeight="1">
      <c r="K780" s="1"/>
    </row>
    <row r="781" spans="11:11" ht="15.75" customHeight="1">
      <c r="K781" s="1"/>
    </row>
    <row r="782" spans="11:11" ht="15.75" customHeight="1">
      <c r="K782" s="1"/>
    </row>
    <row r="783" spans="11:11" ht="15.75" customHeight="1">
      <c r="K783" s="1"/>
    </row>
    <row r="784" spans="11:11" ht="15.75" customHeight="1">
      <c r="K784" s="1"/>
    </row>
    <row r="785" spans="11:11" ht="15.75" customHeight="1">
      <c r="K785" s="1"/>
    </row>
    <row r="786" spans="11:11" ht="15.75" customHeight="1">
      <c r="K786" s="1"/>
    </row>
    <row r="787" spans="11:11" ht="15.75" customHeight="1">
      <c r="K787" s="1"/>
    </row>
    <row r="788" spans="11:11" ht="15.75" customHeight="1">
      <c r="K788" s="1"/>
    </row>
    <row r="789" spans="11:11" ht="15.75" customHeight="1">
      <c r="K789" s="1"/>
    </row>
    <row r="790" spans="11:11" ht="15.75" customHeight="1">
      <c r="K790" s="1"/>
    </row>
    <row r="791" spans="11:11" ht="15.75" customHeight="1">
      <c r="K791" s="1"/>
    </row>
    <row r="792" spans="11:11" ht="15.75" customHeight="1">
      <c r="K792" s="1"/>
    </row>
    <row r="793" spans="11:11" ht="15.75" customHeight="1">
      <c r="K793" s="1"/>
    </row>
    <row r="794" spans="11:11" ht="15.75" customHeight="1">
      <c r="K794" s="1"/>
    </row>
    <row r="795" spans="11:11" ht="15.75" customHeight="1">
      <c r="K795" s="1"/>
    </row>
    <row r="796" spans="11:11" ht="15.75" customHeight="1">
      <c r="K796" s="1"/>
    </row>
    <row r="797" spans="11:11" ht="15.75" customHeight="1">
      <c r="K797" s="1"/>
    </row>
    <row r="798" spans="11:11" ht="15.75" customHeight="1">
      <c r="K798" s="1"/>
    </row>
    <row r="799" spans="11:11" ht="15.75" customHeight="1">
      <c r="K799" s="1"/>
    </row>
    <row r="800" spans="11:11" ht="15.75" customHeight="1">
      <c r="K800" s="1"/>
    </row>
    <row r="801" spans="11:11" ht="15.75" customHeight="1">
      <c r="K801" s="1"/>
    </row>
    <row r="802" spans="11:11" ht="15.75" customHeight="1">
      <c r="K802" s="1"/>
    </row>
    <row r="803" spans="11:11" ht="15.75" customHeight="1">
      <c r="K803" s="1"/>
    </row>
    <row r="804" spans="11:11" ht="15.75" customHeight="1">
      <c r="K804" s="1"/>
    </row>
    <row r="805" spans="11:11" ht="15.75" customHeight="1">
      <c r="K805" s="1"/>
    </row>
    <row r="806" spans="11:11" ht="15.75" customHeight="1">
      <c r="K806" s="1"/>
    </row>
    <row r="807" spans="11:11" ht="15.75" customHeight="1">
      <c r="K807" s="1"/>
    </row>
    <row r="808" spans="11:11" ht="15.75" customHeight="1">
      <c r="K808" s="1"/>
    </row>
    <row r="809" spans="11:11" ht="15.75" customHeight="1">
      <c r="K809" s="1"/>
    </row>
    <row r="810" spans="11:11" ht="15.75" customHeight="1">
      <c r="K810" s="1"/>
    </row>
    <row r="811" spans="11:11" ht="15.75" customHeight="1">
      <c r="K811" s="1"/>
    </row>
    <row r="812" spans="11:11" ht="15.75" customHeight="1">
      <c r="K812" s="1"/>
    </row>
    <row r="813" spans="11:11" ht="15.75" customHeight="1">
      <c r="K813" s="1"/>
    </row>
    <row r="814" spans="11:11" ht="15.75" customHeight="1">
      <c r="K814" s="1"/>
    </row>
    <row r="815" spans="11:11" ht="15.75" customHeight="1">
      <c r="K815" s="1"/>
    </row>
    <row r="816" spans="11:11" ht="15.75" customHeight="1">
      <c r="K816" s="1"/>
    </row>
    <row r="817" spans="11:11" ht="15.75" customHeight="1">
      <c r="K817" s="1"/>
    </row>
    <row r="818" spans="11:11" ht="15.75" customHeight="1">
      <c r="K818" s="1"/>
    </row>
    <row r="819" spans="11:11" ht="15.75" customHeight="1">
      <c r="K819" s="1"/>
    </row>
    <row r="820" spans="11:11" ht="15.75" customHeight="1">
      <c r="K820" s="1"/>
    </row>
    <row r="821" spans="11:11" ht="15.75" customHeight="1">
      <c r="K821" s="1"/>
    </row>
    <row r="822" spans="11:11" ht="15.75" customHeight="1">
      <c r="K822" s="1"/>
    </row>
    <row r="823" spans="11:11" ht="15.75" customHeight="1">
      <c r="K823" s="1"/>
    </row>
    <row r="824" spans="11:11" ht="15.75" customHeight="1">
      <c r="K824" s="1"/>
    </row>
    <row r="825" spans="11:11" ht="15.75" customHeight="1">
      <c r="K825" s="1"/>
    </row>
    <row r="826" spans="11:11" ht="15.75" customHeight="1">
      <c r="K826" s="1"/>
    </row>
    <row r="827" spans="11:11" ht="15.75" customHeight="1">
      <c r="K827" s="1"/>
    </row>
    <row r="828" spans="11:11" ht="15.75" customHeight="1">
      <c r="K828" s="1"/>
    </row>
    <row r="829" spans="11:11" ht="15.75" customHeight="1">
      <c r="K829" s="1"/>
    </row>
    <row r="830" spans="11:11" ht="15.75" customHeight="1">
      <c r="K830" s="1"/>
    </row>
    <row r="831" spans="11:11" ht="15.75" customHeight="1">
      <c r="K831" s="1"/>
    </row>
    <row r="832" spans="11:11" ht="15.75" customHeight="1">
      <c r="K832" s="1"/>
    </row>
    <row r="833" spans="11:11" ht="15.75" customHeight="1">
      <c r="K833" s="1"/>
    </row>
    <row r="834" spans="11:11" ht="15.75" customHeight="1">
      <c r="K834" s="1"/>
    </row>
    <row r="835" spans="11:11" ht="15.75" customHeight="1">
      <c r="K835" s="1"/>
    </row>
    <row r="836" spans="11:11" ht="15.75" customHeight="1">
      <c r="K836" s="1"/>
    </row>
    <row r="837" spans="11:11" ht="15.75" customHeight="1">
      <c r="K837" s="1"/>
    </row>
    <row r="838" spans="11:11" ht="15.75" customHeight="1">
      <c r="K838" s="1"/>
    </row>
    <row r="839" spans="11:11" ht="15.75" customHeight="1">
      <c r="K839" s="1"/>
    </row>
    <row r="840" spans="11:11" ht="15.75" customHeight="1">
      <c r="K840" s="1"/>
    </row>
    <row r="841" spans="11:11" ht="15.75" customHeight="1">
      <c r="K841" s="1"/>
    </row>
    <row r="842" spans="11:11" ht="15.75" customHeight="1">
      <c r="K842" s="1"/>
    </row>
    <row r="843" spans="11:11" ht="15.75" customHeight="1">
      <c r="K843" s="1"/>
    </row>
    <row r="844" spans="11:11" ht="15.75" customHeight="1">
      <c r="K844" s="1"/>
    </row>
    <row r="845" spans="11:11" ht="15.75" customHeight="1">
      <c r="K845" s="1"/>
    </row>
    <row r="846" spans="11:11" ht="15.75" customHeight="1">
      <c r="K846" s="1"/>
    </row>
    <row r="847" spans="11:11" ht="15.75" customHeight="1">
      <c r="K847" s="1"/>
    </row>
    <row r="848" spans="11:11" ht="15.75" customHeight="1">
      <c r="K848" s="1"/>
    </row>
    <row r="849" spans="11:11" ht="15.75" customHeight="1">
      <c r="K849" s="1"/>
    </row>
    <row r="850" spans="11:11" ht="15.75" customHeight="1">
      <c r="K850" s="1"/>
    </row>
    <row r="851" spans="11:11" ht="15.75" customHeight="1">
      <c r="K851" s="1"/>
    </row>
    <row r="852" spans="11:11" ht="15.75" customHeight="1">
      <c r="K852" s="1"/>
    </row>
    <row r="853" spans="11:11" ht="15.75" customHeight="1">
      <c r="K853" s="1"/>
    </row>
    <row r="854" spans="11:11" ht="15.75" customHeight="1">
      <c r="K854" s="1"/>
    </row>
    <row r="855" spans="11:11" ht="15.75" customHeight="1">
      <c r="K855" s="1"/>
    </row>
    <row r="856" spans="11:11" ht="15.75" customHeight="1">
      <c r="K856" s="1"/>
    </row>
    <row r="857" spans="11:11" ht="15.75" customHeight="1">
      <c r="K857" s="1"/>
    </row>
    <row r="858" spans="11:11" ht="15.75" customHeight="1">
      <c r="K858" s="1"/>
    </row>
    <row r="859" spans="11:11" ht="15.75" customHeight="1">
      <c r="K859" s="1"/>
    </row>
    <row r="860" spans="11:11" ht="15.75" customHeight="1">
      <c r="K860" s="1"/>
    </row>
    <row r="861" spans="11:11" ht="15.75" customHeight="1">
      <c r="K861" s="1"/>
    </row>
    <row r="862" spans="11:11" ht="15.75" customHeight="1">
      <c r="K862" s="1"/>
    </row>
    <row r="863" spans="11:11" ht="15.75" customHeight="1">
      <c r="K863" s="1"/>
    </row>
    <row r="864" spans="11:11" ht="15.75" customHeight="1">
      <c r="K864" s="1"/>
    </row>
    <row r="865" spans="11:11" ht="15.75" customHeight="1">
      <c r="K865" s="1"/>
    </row>
    <row r="866" spans="11:11" ht="15.75" customHeight="1">
      <c r="K866" s="1"/>
    </row>
    <row r="867" spans="11:11" ht="15.75" customHeight="1">
      <c r="K867" s="1"/>
    </row>
    <row r="868" spans="11:11" ht="15.75" customHeight="1">
      <c r="K868" s="1"/>
    </row>
    <row r="869" spans="11:11" ht="15.75" customHeight="1">
      <c r="K869" s="1"/>
    </row>
    <row r="870" spans="11:11" ht="15.75" customHeight="1">
      <c r="K870" s="1"/>
    </row>
    <row r="871" spans="11:11" ht="15.75" customHeight="1">
      <c r="K871" s="1"/>
    </row>
    <row r="872" spans="11:11" ht="15.75" customHeight="1">
      <c r="K872" s="1"/>
    </row>
    <row r="873" spans="11:11" ht="15.75" customHeight="1">
      <c r="K873" s="1"/>
    </row>
    <row r="874" spans="11:11" ht="15.75" customHeight="1">
      <c r="K874" s="1"/>
    </row>
    <row r="875" spans="11:11" ht="15.75" customHeight="1">
      <c r="K875" s="1"/>
    </row>
    <row r="876" spans="11:11" ht="15.75" customHeight="1">
      <c r="K876" s="1"/>
    </row>
    <row r="877" spans="11:11" ht="15.75" customHeight="1">
      <c r="K877" s="1"/>
    </row>
    <row r="878" spans="11:11" ht="15.75" customHeight="1">
      <c r="K878" s="1"/>
    </row>
    <row r="879" spans="11:11" ht="15.75" customHeight="1">
      <c r="K879" s="1"/>
    </row>
    <row r="880" spans="11:11" ht="15.75" customHeight="1">
      <c r="K880" s="1"/>
    </row>
    <row r="881" spans="11:11" ht="15.75" customHeight="1">
      <c r="K881" s="1"/>
    </row>
    <row r="882" spans="11:11" ht="15.75" customHeight="1">
      <c r="K882" s="1"/>
    </row>
    <row r="883" spans="11:11" ht="15.75" customHeight="1">
      <c r="K883" s="1"/>
    </row>
    <row r="884" spans="11:11" ht="15.75" customHeight="1">
      <c r="K884" s="1"/>
    </row>
    <row r="885" spans="11:11" ht="15.75" customHeight="1">
      <c r="K885" s="1"/>
    </row>
    <row r="886" spans="11:11" ht="15.75" customHeight="1">
      <c r="K886" s="1"/>
    </row>
    <row r="887" spans="11:11" ht="15.75" customHeight="1">
      <c r="K887" s="1"/>
    </row>
    <row r="888" spans="11:11" ht="15.75" customHeight="1">
      <c r="K888" s="1"/>
    </row>
    <row r="889" spans="11:11" ht="15.75" customHeight="1">
      <c r="K889" s="1"/>
    </row>
    <row r="890" spans="11:11" ht="15.75" customHeight="1">
      <c r="K890" s="1"/>
    </row>
    <row r="891" spans="11:11" ht="15.75" customHeight="1">
      <c r="K891" s="1"/>
    </row>
    <row r="892" spans="11:11" ht="15.75" customHeight="1">
      <c r="K892" s="1"/>
    </row>
    <row r="893" spans="11:11" ht="15.75" customHeight="1">
      <c r="K893" s="1"/>
    </row>
    <row r="894" spans="11:11" ht="15.75" customHeight="1">
      <c r="K894" s="1"/>
    </row>
    <row r="895" spans="11:11" ht="15.75" customHeight="1">
      <c r="K895" s="1"/>
    </row>
    <row r="896" spans="11:11" ht="15.75" customHeight="1">
      <c r="K896" s="1"/>
    </row>
    <row r="897" spans="11:11" ht="15.75" customHeight="1">
      <c r="K897" s="1"/>
    </row>
    <row r="898" spans="11:11" ht="15.75" customHeight="1">
      <c r="K898" s="1"/>
    </row>
    <row r="899" spans="11:11" ht="15.75" customHeight="1">
      <c r="K899" s="1"/>
    </row>
    <row r="900" spans="11:11" ht="15.75" customHeight="1">
      <c r="K900" s="1"/>
    </row>
    <row r="901" spans="11:11" ht="15.75" customHeight="1">
      <c r="K901" s="1"/>
    </row>
    <row r="902" spans="11:11" ht="15.75" customHeight="1">
      <c r="K902" s="1"/>
    </row>
    <row r="903" spans="11:11" ht="15.75" customHeight="1">
      <c r="K903" s="1"/>
    </row>
    <row r="904" spans="11:11" ht="15.75" customHeight="1">
      <c r="K904" s="1"/>
    </row>
    <row r="905" spans="11:11" ht="15.75" customHeight="1">
      <c r="K905" s="1"/>
    </row>
    <row r="906" spans="11:11" ht="15.75" customHeight="1">
      <c r="K906" s="1"/>
    </row>
    <row r="907" spans="11:11" ht="15.75" customHeight="1">
      <c r="K907" s="1"/>
    </row>
    <row r="908" spans="11:11" ht="15.75" customHeight="1">
      <c r="K908" s="1"/>
    </row>
    <row r="909" spans="11:11" ht="15.75" customHeight="1">
      <c r="K909" s="1"/>
    </row>
    <row r="910" spans="11:11" ht="15.75" customHeight="1">
      <c r="K910" s="1"/>
    </row>
    <row r="911" spans="11:11" ht="15.75" customHeight="1">
      <c r="K911" s="1"/>
    </row>
    <row r="912" spans="11:11" ht="15.75" customHeight="1">
      <c r="K912" s="1"/>
    </row>
    <row r="913" spans="11:11" ht="15.75" customHeight="1">
      <c r="K913" s="1"/>
    </row>
    <row r="914" spans="11:11" ht="15.75" customHeight="1">
      <c r="K914" s="1"/>
    </row>
    <row r="915" spans="11:11" ht="15.75" customHeight="1">
      <c r="K915" s="1"/>
    </row>
    <row r="916" spans="11:11" ht="15.75" customHeight="1">
      <c r="K916" s="1"/>
    </row>
    <row r="917" spans="11:11" ht="15.75" customHeight="1">
      <c r="K917" s="1"/>
    </row>
    <row r="918" spans="11:11" ht="15.75" customHeight="1">
      <c r="K918" s="1"/>
    </row>
    <row r="919" spans="11:11" ht="15.75" customHeight="1">
      <c r="K919" s="1"/>
    </row>
    <row r="920" spans="11:11" ht="15.75" customHeight="1">
      <c r="K920" s="1"/>
    </row>
    <row r="921" spans="11:11" ht="15.75" customHeight="1">
      <c r="K921" s="1"/>
    </row>
    <row r="922" spans="11:11" ht="15.75" customHeight="1">
      <c r="K922" s="1"/>
    </row>
    <row r="923" spans="11:11" ht="15.75" customHeight="1">
      <c r="K923" s="1"/>
    </row>
    <row r="924" spans="11:11" ht="15.75" customHeight="1">
      <c r="K924" s="1"/>
    </row>
    <row r="925" spans="11:11" ht="15.75" customHeight="1">
      <c r="K925" s="1"/>
    </row>
    <row r="926" spans="11:11" ht="15.75" customHeight="1">
      <c r="K926" s="1"/>
    </row>
    <row r="927" spans="11:11" ht="15.75" customHeight="1">
      <c r="K927" s="1"/>
    </row>
    <row r="928" spans="11:11" ht="15.75" customHeight="1">
      <c r="K928" s="1"/>
    </row>
    <row r="929" spans="11:11" ht="15.75" customHeight="1">
      <c r="K929" s="1"/>
    </row>
    <row r="930" spans="11:11" ht="15.75" customHeight="1">
      <c r="K930" s="1"/>
    </row>
    <row r="931" spans="11:11" ht="15.75" customHeight="1">
      <c r="K931" s="1"/>
    </row>
    <row r="932" spans="11:11" ht="15.75" customHeight="1">
      <c r="K932" s="1"/>
    </row>
    <row r="933" spans="11:11" ht="15.75" customHeight="1">
      <c r="K933" s="1"/>
    </row>
    <row r="934" spans="11:11" ht="15.75" customHeight="1">
      <c r="K934" s="1"/>
    </row>
    <row r="935" spans="11:11" ht="15.75" customHeight="1">
      <c r="K935" s="1"/>
    </row>
    <row r="936" spans="11:11" ht="15.75" customHeight="1">
      <c r="K936" s="1"/>
    </row>
    <row r="937" spans="11:11" ht="15.75" customHeight="1">
      <c r="K937" s="1"/>
    </row>
    <row r="938" spans="11:11" ht="15.75" customHeight="1">
      <c r="K938" s="1"/>
    </row>
    <row r="939" spans="11:11" ht="15.75" customHeight="1">
      <c r="K939" s="1"/>
    </row>
    <row r="940" spans="11:11" ht="15.75" customHeight="1">
      <c r="K940" s="1"/>
    </row>
    <row r="941" spans="11:11" ht="15.75" customHeight="1">
      <c r="K941" s="1"/>
    </row>
    <row r="942" spans="11:11" ht="15.75" customHeight="1">
      <c r="K942" s="1"/>
    </row>
    <row r="943" spans="11:11" ht="15.75" customHeight="1">
      <c r="K943" s="1"/>
    </row>
    <row r="944" spans="11:11" ht="15.75" customHeight="1">
      <c r="K944" s="1"/>
    </row>
    <row r="945" spans="11:11" ht="15.75" customHeight="1">
      <c r="K945" s="1"/>
    </row>
    <row r="946" spans="11:11" ht="15.75" customHeight="1">
      <c r="K946" s="1"/>
    </row>
    <row r="947" spans="11:11" ht="15.75" customHeight="1">
      <c r="K947" s="1"/>
    </row>
    <row r="948" spans="11:11" ht="15.75" customHeight="1">
      <c r="K948" s="1"/>
    </row>
    <row r="949" spans="11:11" ht="15.75" customHeight="1">
      <c r="K949" s="1"/>
    </row>
    <row r="950" spans="11:11" ht="15.75" customHeight="1">
      <c r="K950" s="1"/>
    </row>
    <row r="951" spans="11:11" ht="15.75" customHeight="1">
      <c r="K951" s="1"/>
    </row>
    <row r="952" spans="11:11" ht="15.75" customHeight="1">
      <c r="K952" s="1"/>
    </row>
    <row r="953" spans="11:11" ht="15.75" customHeight="1">
      <c r="K953" s="1"/>
    </row>
    <row r="954" spans="11:11" ht="15.75" customHeight="1">
      <c r="K954" s="1"/>
    </row>
    <row r="955" spans="11:11" ht="15.75" customHeight="1">
      <c r="K955" s="1"/>
    </row>
    <row r="956" spans="11:11" ht="15.75" customHeight="1">
      <c r="K956" s="1"/>
    </row>
    <row r="957" spans="11:11" ht="15.75" customHeight="1">
      <c r="K957" s="1"/>
    </row>
    <row r="958" spans="11:11" ht="15.75" customHeight="1">
      <c r="K958" s="1"/>
    </row>
    <row r="959" spans="11:11" ht="15.75" customHeight="1">
      <c r="K959" s="1"/>
    </row>
    <row r="960" spans="11:11" ht="15.75" customHeight="1">
      <c r="K960" s="1"/>
    </row>
    <row r="961" spans="11:11" ht="15.75" customHeight="1">
      <c r="K961" s="1"/>
    </row>
    <row r="962" spans="11:11" ht="15.75" customHeight="1">
      <c r="K962" s="1"/>
    </row>
    <row r="963" spans="11:11" ht="15.75" customHeight="1">
      <c r="K963" s="1"/>
    </row>
    <row r="964" spans="11:11" ht="15.75" customHeight="1">
      <c r="K964" s="1"/>
    </row>
    <row r="965" spans="11:11" ht="15.75" customHeight="1">
      <c r="K965" s="1"/>
    </row>
    <row r="966" spans="11:11" ht="15.75" customHeight="1">
      <c r="K966" s="1"/>
    </row>
    <row r="967" spans="11:11" ht="15.75" customHeight="1">
      <c r="K967" s="1"/>
    </row>
    <row r="968" spans="11:11" ht="15.75" customHeight="1">
      <c r="K968" s="1"/>
    </row>
    <row r="969" spans="11:11" ht="15.75" customHeight="1">
      <c r="K969" s="1"/>
    </row>
    <row r="970" spans="11:11" ht="15.75" customHeight="1">
      <c r="K970" s="1"/>
    </row>
    <row r="971" spans="11:11" ht="15.75" customHeight="1">
      <c r="K971" s="1"/>
    </row>
    <row r="972" spans="11:11" ht="15.75" customHeight="1">
      <c r="K972" s="1"/>
    </row>
    <row r="973" spans="11:11" ht="15.75" customHeight="1">
      <c r="K973" s="1"/>
    </row>
    <row r="974" spans="11:11" ht="15.75" customHeight="1">
      <c r="K974" s="1"/>
    </row>
    <row r="975" spans="11:11" ht="15.75" customHeight="1">
      <c r="K975" s="1"/>
    </row>
    <row r="976" spans="11:11" ht="15.75" customHeight="1">
      <c r="K976" s="1"/>
    </row>
    <row r="977" spans="11:11" ht="15.75" customHeight="1">
      <c r="K977" s="1"/>
    </row>
    <row r="978" spans="11:11" ht="15.75" customHeight="1">
      <c r="K978" s="1"/>
    </row>
    <row r="979" spans="11:11" ht="15.75" customHeight="1">
      <c r="K979" s="1"/>
    </row>
    <row r="980" spans="11:11" ht="15.75" customHeight="1">
      <c r="K980" s="1"/>
    </row>
    <row r="981" spans="11:11" ht="15.75" customHeight="1">
      <c r="K981" s="1"/>
    </row>
    <row r="982" spans="11:11" ht="15.75" customHeight="1">
      <c r="K982" s="1"/>
    </row>
    <row r="983" spans="11:11" ht="15.75" customHeight="1">
      <c r="K983" s="1"/>
    </row>
    <row r="984" spans="11:11" ht="15.75" customHeight="1">
      <c r="K984" s="1"/>
    </row>
    <row r="985" spans="11:11" ht="15.75" customHeight="1">
      <c r="K985" s="1"/>
    </row>
    <row r="986" spans="11:11" ht="15.75" customHeight="1">
      <c r="K986" s="1"/>
    </row>
    <row r="987" spans="11:11" ht="15.75" customHeight="1">
      <c r="K987" s="1"/>
    </row>
    <row r="988" spans="11:11" ht="15.75" customHeight="1">
      <c r="K988" s="1"/>
    </row>
    <row r="989" spans="11:11" ht="15.75" customHeight="1">
      <c r="K989" s="1"/>
    </row>
    <row r="990" spans="11:11" ht="15.75" customHeight="1">
      <c r="K990" s="1"/>
    </row>
    <row r="991" spans="11:11" ht="15.75" customHeight="1">
      <c r="K991" s="1"/>
    </row>
    <row r="992" spans="11:11" ht="15.75" customHeight="1">
      <c r="K992" s="1"/>
    </row>
    <row r="993" spans="11:11" ht="15.75" customHeight="1">
      <c r="K993" s="1"/>
    </row>
    <row r="994" spans="11:11" ht="15.75" customHeight="1">
      <c r="K994" s="1"/>
    </row>
    <row r="995" spans="11:11" ht="15.75" customHeight="1">
      <c r="K995" s="1"/>
    </row>
    <row r="996" spans="11:11" ht="15.75" customHeight="1">
      <c r="K996" s="1"/>
    </row>
    <row r="997" spans="11:11" ht="15.75" customHeight="1">
      <c r="K997" s="1"/>
    </row>
    <row r="998" spans="11:11" ht="15.75" customHeight="1">
      <c r="K998" s="1"/>
    </row>
    <row r="999" spans="11:11" ht="15.75" customHeight="1">
      <c r="K999" s="1"/>
    </row>
    <row r="1000" spans="11:11" ht="15.75" customHeight="1">
      <c r="K1000" s="1"/>
    </row>
    <row r="1001" spans="11:11" ht="15.75" customHeight="1">
      <c r="K1001" s="1"/>
    </row>
    <row r="1002" spans="11:11" ht="15.75" customHeight="1">
      <c r="K1002" s="1"/>
    </row>
    <row r="1003" spans="11:11" ht="15.75" customHeight="1">
      <c r="K1003" s="1"/>
    </row>
    <row r="1004" spans="11:11" ht="15.75" customHeight="1">
      <c r="K1004" s="1"/>
    </row>
    <row r="1005" spans="11:11" ht="15.75" customHeight="1">
      <c r="K1005" s="1"/>
    </row>
    <row r="1006" spans="11:11" ht="15.75" customHeight="1">
      <c r="K1006" s="1"/>
    </row>
    <row r="1007" spans="11:11" ht="15.75" customHeight="1">
      <c r="K1007" s="1"/>
    </row>
    <row r="1008" spans="11:11" ht="15.75" customHeight="1">
      <c r="K1008" s="1"/>
    </row>
    <row r="1009" spans="11:11" ht="15.75" customHeight="1">
      <c r="K1009" s="1"/>
    </row>
    <row r="1010" spans="11:11" ht="15.75" customHeight="1">
      <c r="K1010" s="1"/>
    </row>
    <row r="1011" spans="11:11" ht="15.75" customHeight="1">
      <c r="K1011" s="1"/>
    </row>
    <row r="1012" spans="11:11" ht="15.75" customHeight="1">
      <c r="K1012" s="1"/>
    </row>
    <row r="1013" spans="11:11" ht="15.75" customHeight="1">
      <c r="K1013" s="1"/>
    </row>
    <row r="1014" spans="11:11" ht="15.75" customHeight="1">
      <c r="K1014" s="1"/>
    </row>
    <row r="1015" spans="11:11" ht="15.75" customHeight="1">
      <c r="K1015" s="1"/>
    </row>
    <row r="1016" spans="11:11" ht="15.75" customHeight="1">
      <c r="K1016" s="1"/>
    </row>
    <row r="1017" spans="11:11" ht="15.75" customHeight="1">
      <c r="K1017" s="1"/>
    </row>
    <row r="1018" spans="11:11" ht="15.75" customHeight="1">
      <c r="K1018" s="1"/>
    </row>
    <row r="1019" spans="11:11" ht="15.75" customHeight="1">
      <c r="K1019" s="1"/>
    </row>
    <row r="1020" spans="11:11" ht="15.75" customHeight="1">
      <c r="K1020" s="1"/>
    </row>
    <row r="1021" spans="11:11" ht="15.75" customHeight="1">
      <c r="K1021" s="1"/>
    </row>
    <row r="1022" spans="11:11" ht="15.75" customHeight="1">
      <c r="K1022" s="1"/>
    </row>
    <row r="1023" spans="11:11" ht="15.75" customHeight="1">
      <c r="K1023" s="1"/>
    </row>
    <row r="1024" spans="11:11" ht="15.75" customHeight="1">
      <c r="K1024" s="1"/>
    </row>
    <row r="1025" spans="11:11" ht="15.75" customHeight="1">
      <c r="K1025" s="1"/>
    </row>
    <row r="1026" spans="11:11" ht="15.75" customHeight="1">
      <c r="K1026" s="1"/>
    </row>
    <row r="1027" spans="11:11" ht="15.75" customHeight="1">
      <c r="K1027" s="1"/>
    </row>
    <row r="1028" spans="11:11" ht="15.75" customHeight="1">
      <c r="K1028" s="1"/>
    </row>
    <row r="1029" spans="11:11" ht="15.75" customHeight="1">
      <c r="K1029" s="1"/>
    </row>
    <row r="1030" spans="11:11" ht="15.75" customHeight="1">
      <c r="K1030" s="1"/>
    </row>
    <row r="1031" spans="11:11" ht="15.75" customHeight="1">
      <c r="K1031" s="1"/>
    </row>
    <row r="1032" spans="11:11" ht="15.75" customHeight="1">
      <c r="K1032" s="1"/>
    </row>
    <row r="1033" spans="11:11" ht="15.75" customHeight="1">
      <c r="K1033" s="1"/>
    </row>
    <row r="1034" spans="11:11" ht="15.75" customHeight="1">
      <c r="K1034" s="1"/>
    </row>
  </sheetData>
  <mergeCells count="381">
    <mergeCell ref="A6:A7"/>
    <mergeCell ref="B6:B7"/>
    <mergeCell ref="C6:C7"/>
    <mergeCell ref="D6:F6"/>
    <mergeCell ref="G6:G7"/>
    <mergeCell ref="H6:H7"/>
    <mergeCell ref="A1:B4"/>
    <mergeCell ref="C1:V1"/>
    <mergeCell ref="C2:V2"/>
    <mergeCell ref="C3:V3"/>
    <mergeCell ref="C4:V4"/>
    <mergeCell ref="A5:J5"/>
    <mergeCell ref="N5:R5"/>
    <mergeCell ref="S5:W5"/>
    <mergeCell ref="T19:T20"/>
    <mergeCell ref="N26:N27"/>
    <mergeCell ref="U6:U7"/>
    <mergeCell ref="V6:V7"/>
    <mergeCell ref="W6:W7"/>
    <mergeCell ref="A8:A54"/>
    <mergeCell ref="B8:B75"/>
    <mergeCell ref="C8:C15"/>
    <mergeCell ref="H8:H9"/>
    <mergeCell ref="J8:J15"/>
    <mergeCell ref="K8:K9"/>
    <mergeCell ref="L8:L9"/>
    <mergeCell ref="O6:O7"/>
    <mergeCell ref="P6:P7"/>
    <mergeCell ref="Q6:Q7"/>
    <mergeCell ref="R6:R7"/>
    <mergeCell ref="S6:S7"/>
    <mergeCell ref="T6:T7"/>
    <mergeCell ref="I6:I7"/>
    <mergeCell ref="J6:J7"/>
    <mergeCell ref="K6:K7"/>
    <mergeCell ref="L6:L7"/>
    <mergeCell ref="M6:M7"/>
    <mergeCell ref="N6:N7"/>
    <mergeCell ref="L12:L13"/>
    <mergeCell ref="H14:H15"/>
    <mergeCell ref="K14:K15"/>
    <mergeCell ref="L14:L15"/>
    <mergeCell ref="C16:H16"/>
    <mergeCell ref="J16:L16"/>
    <mergeCell ref="W8:W15"/>
    <mergeCell ref="D10:D11"/>
    <mergeCell ref="G10:G11"/>
    <mergeCell ref="H10:H11"/>
    <mergeCell ref="K10:K11"/>
    <mergeCell ref="L10:L11"/>
    <mergeCell ref="D12:D15"/>
    <mergeCell ref="G12:G15"/>
    <mergeCell ref="H12:H13"/>
    <mergeCell ref="K12:K13"/>
    <mergeCell ref="M8:M29"/>
    <mergeCell ref="P8:P15"/>
    <mergeCell ref="Q8:Q15"/>
    <mergeCell ref="R8:R15"/>
    <mergeCell ref="U8:U15"/>
    <mergeCell ref="V8:V15"/>
    <mergeCell ref="P17:P21"/>
    <mergeCell ref="U17:U21"/>
    <mergeCell ref="I19:I20"/>
    <mergeCell ref="K19:K21"/>
    <mergeCell ref="L19:L21"/>
    <mergeCell ref="N19:N20"/>
    <mergeCell ref="O19:O20"/>
    <mergeCell ref="S19:S20"/>
    <mergeCell ref="C17:C21"/>
    <mergeCell ref="D17:D18"/>
    <mergeCell ref="G17:G18"/>
    <mergeCell ref="J17:J21"/>
    <mergeCell ref="K17:K18"/>
    <mergeCell ref="L17:L18"/>
    <mergeCell ref="D19:D21"/>
    <mergeCell ref="E19:E20"/>
    <mergeCell ref="F19:F20"/>
    <mergeCell ref="G19:G21"/>
    <mergeCell ref="C22:H22"/>
    <mergeCell ref="K22:L22"/>
    <mergeCell ref="C23:C29"/>
    <mergeCell ref="D23:D24"/>
    <mergeCell ref="G23:G24"/>
    <mergeCell ref="H23:H24"/>
    <mergeCell ref="J23:J29"/>
    <mergeCell ref="K23:K24"/>
    <mergeCell ref="L23:L24"/>
    <mergeCell ref="D25:D27"/>
    <mergeCell ref="S28:S29"/>
    <mergeCell ref="T28:T29"/>
    <mergeCell ref="C30:H30"/>
    <mergeCell ref="J30:N30"/>
    <mergeCell ref="C31:I31"/>
    <mergeCell ref="J31:L31"/>
    <mergeCell ref="P31:R31"/>
    <mergeCell ref="O26:O27"/>
    <mergeCell ref="S26:S27"/>
    <mergeCell ref="T26:T27"/>
    <mergeCell ref="D28:D29"/>
    <mergeCell ref="F28:F29"/>
    <mergeCell ref="G28:G29"/>
    <mergeCell ref="I28:I29"/>
    <mergeCell ref="L28:L29"/>
    <mergeCell ref="N28:N29"/>
    <mergeCell ref="O28:O29"/>
    <mergeCell ref="G25:G27"/>
    <mergeCell ref="K25:K27"/>
    <mergeCell ref="L25:L27"/>
    <mergeCell ref="E26:E27"/>
    <mergeCell ref="F26:F27"/>
    <mergeCell ref="I26:I27"/>
    <mergeCell ref="U31:W31"/>
    <mergeCell ref="C32:C52"/>
    <mergeCell ref="D32:D34"/>
    <mergeCell ref="E32:E33"/>
    <mergeCell ref="F32:F33"/>
    <mergeCell ref="G32:G34"/>
    <mergeCell ref="I32:I33"/>
    <mergeCell ref="J32:J34"/>
    <mergeCell ref="K32:K44"/>
    <mergeCell ref="L32:L44"/>
    <mergeCell ref="S32:S33"/>
    <mergeCell ref="T32:T33"/>
    <mergeCell ref="U32:U44"/>
    <mergeCell ref="V32:V44"/>
    <mergeCell ref="W32:W44"/>
    <mergeCell ref="D35:D36"/>
    <mergeCell ref="G35:G36"/>
    <mergeCell ref="J35:J36"/>
    <mergeCell ref="M35:M36"/>
    <mergeCell ref="D37:D44"/>
    <mergeCell ref="M32:M34"/>
    <mergeCell ref="N32:N33"/>
    <mergeCell ref="O32:O33"/>
    <mergeCell ref="P32:P44"/>
    <mergeCell ref="Q32:Q44"/>
    <mergeCell ref="R32:R44"/>
    <mergeCell ref="O37:O40"/>
    <mergeCell ref="S37:S40"/>
    <mergeCell ref="T37:T40"/>
    <mergeCell ref="J39:J44"/>
    <mergeCell ref="E41:E44"/>
    <mergeCell ref="F41:F44"/>
    <mergeCell ref="I41:I44"/>
    <mergeCell ref="N41:N44"/>
    <mergeCell ref="O41:O44"/>
    <mergeCell ref="S41:S44"/>
    <mergeCell ref="T41:T44"/>
    <mergeCell ref="E37:E40"/>
    <mergeCell ref="F37:F40"/>
    <mergeCell ref="G37:G44"/>
    <mergeCell ref="I37:I40"/>
    <mergeCell ref="M37:M44"/>
    <mergeCell ref="N37:N40"/>
    <mergeCell ref="L45:L52"/>
    <mergeCell ref="M45:M52"/>
    <mergeCell ref="N45:N48"/>
    <mergeCell ref="O45:O48"/>
    <mergeCell ref="D45:D52"/>
    <mergeCell ref="E45:E48"/>
    <mergeCell ref="F45:F48"/>
    <mergeCell ref="G45:G52"/>
    <mergeCell ref="H45:H46"/>
    <mergeCell ref="I45:I48"/>
    <mergeCell ref="C53:H53"/>
    <mergeCell ref="J53:N53"/>
    <mergeCell ref="C54:I54"/>
    <mergeCell ref="J54:L54"/>
    <mergeCell ref="P54:R54"/>
    <mergeCell ref="U54:W54"/>
    <mergeCell ref="W45:W52"/>
    <mergeCell ref="H47:H48"/>
    <mergeCell ref="E49:E52"/>
    <mergeCell ref="F49:F52"/>
    <mergeCell ref="H49:H52"/>
    <mergeCell ref="I49:I52"/>
    <mergeCell ref="K49:K52"/>
    <mergeCell ref="N49:N52"/>
    <mergeCell ref="O49:O52"/>
    <mergeCell ref="T49:T52"/>
    <mergeCell ref="P45:P52"/>
    <mergeCell ref="Q45:Q52"/>
    <mergeCell ref="R45:R52"/>
    <mergeCell ref="T45:T48"/>
    <mergeCell ref="U45:U52"/>
    <mergeCell ref="V45:V52"/>
    <mergeCell ref="J45:J52"/>
    <mergeCell ref="K45:K48"/>
    <mergeCell ref="A55:A75"/>
    <mergeCell ref="C55:C61"/>
    <mergeCell ref="D55:D56"/>
    <mergeCell ref="G55:G56"/>
    <mergeCell ref="J55:J61"/>
    <mergeCell ref="K55:K56"/>
    <mergeCell ref="C63:I63"/>
    <mergeCell ref="J63:L63"/>
    <mergeCell ref="D66:D67"/>
    <mergeCell ref="G66:G67"/>
    <mergeCell ref="C68:H68"/>
    <mergeCell ref="J68:N68"/>
    <mergeCell ref="C69:I69"/>
    <mergeCell ref="J69:L69"/>
    <mergeCell ref="C70:C75"/>
    <mergeCell ref="D70:D71"/>
    <mergeCell ref="E70:E71"/>
    <mergeCell ref="F70:F71"/>
    <mergeCell ref="G70:G71"/>
    <mergeCell ref="I70:I71"/>
    <mergeCell ref="D74:D75"/>
    <mergeCell ref="G74:G75"/>
    <mergeCell ref="H74:H75"/>
    <mergeCell ref="N57:N61"/>
    <mergeCell ref="O57:O61"/>
    <mergeCell ref="T57:T61"/>
    <mergeCell ref="H60:H61"/>
    <mergeCell ref="C62:H62"/>
    <mergeCell ref="J62:N62"/>
    <mergeCell ref="L55:L61"/>
    <mergeCell ref="M55:M61"/>
    <mergeCell ref="D57:D61"/>
    <mergeCell ref="E57:E61"/>
    <mergeCell ref="F57:F61"/>
    <mergeCell ref="G57:G61"/>
    <mergeCell ref="H57:H59"/>
    <mergeCell ref="I57:I61"/>
    <mergeCell ref="P69:R69"/>
    <mergeCell ref="U69:W69"/>
    <mergeCell ref="P63:R63"/>
    <mergeCell ref="U63:W63"/>
    <mergeCell ref="C64:C67"/>
    <mergeCell ref="D64:D65"/>
    <mergeCell ref="G64:G65"/>
    <mergeCell ref="H64:H65"/>
    <mergeCell ref="J64:J67"/>
    <mergeCell ref="K64:K65"/>
    <mergeCell ref="L64:L67"/>
    <mergeCell ref="M64:M67"/>
    <mergeCell ref="U74:U75"/>
    <mergeCell ref="V74:V75"/>
    <mergeCell ref="J70:J75"/>
    <mergeCell ref="L70:L73"/>
    <mergeCell ref="M70:M75"/>
    <mergeCell ref="N70:N71"/>
    <mergeCell ref="O70:O71"/>
    <mergeCell ref="P70:P73"/>
    <mergeCell ref="K74:K75"/>
    <mergeCell ref="L74:L75"/>
    <mergeCell ref="P74:P75"/>
    <mergeCell ref="C76:H76"/>
    <mergeCell ref="J76:N76"/>
    <mergeCell ref="A77:I77"/>
    <mergeCell ref="J77:L77"/>
    <mergeCell ref="P77:R77"/>
    <mergeCell ref="U77:W77"/>
    <mergeCell ref="W70:W75"/>
    <mergeCell ref="D72:D73"/>
    <mergeCell ref="F72:F73"/>
    <mergeCell ref="G72:G73"/>
    <mergeCell ref="H72:H73"/>
    <mergeCell ref="I72:I73"/>
    <mergeCell ref="K72:K73"/>
    <mergeCell ref="N72:N73"/>
    <mergeCell ref="O72:O73"/>
    <mergeCell ref="S72:S73"/>
    <mergeCell ref="Q70:Q73"/>
    <mergeCell ref="R70:R75"/>
    <mergeCell ref="S70:S71"/>
    <mergeCell ref="T70:T71"/>
    <mergeCell ref="U70:U73"/>
    <mergeCell ref="V70:V73"/>
    <mergeCell ref="T72:T73"/>
    <mergeCell ref="Q74:Q75"/>
    <mergeCell ref="V84:V85"/>
    <mergeCell ref="U86:U93"/>
    <mergeCell ref="A78:F78"/>
    <mergeCell ref="H78:L78"/>
    <mergeCell ref="N78:R78"/>
    <mergeCell ref="S78:W78"/>
    <mergeCell ref="A79:N79"/>
    <mergeCell ref="A80:A93"/>
    <mergeCell ref="B80:B93"/>
    <mergeCell ref="C80:C81"/>
    <mergeCell ref="D80:D81"/>
    <mergeCell ref="F80:F81"/>
    <mergeCell ref="T80:T81"/>
    <mergeCell ref="U80:U83"/>
    <mergeCell ref="V80:V83"/>
    <mergeCell ref="W80:W93"/>
    <mergeCell ref="C82:C87"/>
    <mergeCell ref="D82:D83"/>
    <mergeCell ref="G82:G83"/>
    <mergeCell ref="J82:J93"/>
    <mergeCell ref="K82:K83"/>
    <mergeCell ref="L82:L93"/>
    <mergeCell ref="N80:N81"/>
    <mergeCell ref="O80:O81"/>
    <mergeCell ref="O86:O87"/>
    <mergeCell ref="P86:P93"/>
    <mergeCell ref="S86:S87"/>
    <mergeCell ref="M82:M93"/>
    <mergeCell ref="D84:D85"/>
    <mergeCell ref="G84:G85"/>
    <mergeCell ref="H84:H85"/>
    <mergeCell ref="K84:K85"/>
    <mergeCell ref="Q84:Q85"/>
    <mergeCell ref="G92:G93"/>
    <mergeCell ref="H92:H93"/>
    <mergeCell ref="R80:R93"/>
    <mergeCell ref="S80:S81"/>
    <mergeCell ref="G80:G81"/>
    <mergeCell ref="I80:I81"/>
    <mergeCell ref="J80:J81"/>
    <mergeCell ref="K80:K81"/>
    <mergeCell ref="L80:L81"/>
    <mergeCell ref="M80:M81"/>
    <mergeCell ref="P80:P83"/>
    <mergeCell ref="Q80:Q83"/>
    <mergeCell ref="J94:N94"/>
    <mergeCell ref="A95:I95"/>
    <mergeCell ref="J95:L95"/>
    <mergeCell ref="P95:R95"/>
    <mergeCell ref="A96:F96"/>
    <mergeCell ref="H96:L96"/>
    <mergeCell ref="N96:R96"/>
    <mergeCell ref="T86:T87"/>
    <mergeCell ref="S96:W96"/>
    <mergeCell ref="C88:C93"/>
    <mergeCell ref="D88:D89"/>
    <mergeCell ref="G88:G89"/>
    <mergeCell ref="H88:H89"/>
    <mergeCell ref="D90:D91"/>
    <mergeCell ref="G90:G91"/>
    <mergeCell ref="H90:H91"/>
    <mergeCell ref="D92:D93"/>
    <mergeCell ref="C94:H94"/>
    <mergeCell ref="D86:D87"/>
    <mergeCell ref="F86:F87"/>
    <mergeCell ref="G86:G87"/>
    <mergeCell ref="H86:H87"/>
    <mergeCell ref="I86:I87"/>
    <mergeCell ref="N86:N87"/>
    <mergeCell ref="A97:N97"/>
    <mergeCell ref="P97:R97"/>
    <mergeCell ref="U97:W97"/>
    <mergeCell ref="A98:A101"/>
    <mergeCell ref="B98:B101"/>
    <mergeCell ref="C98:C99"/>
    <mergeCell ref="D98:D99"/>
    <mergeCell ref="G98:G99"/>
    <mergeCell ref="J98:J101"/>
    <mergeCell ref="U98:U101"/>
    <mergeCell ref="V98:V101"/>
    <mergeCell ref="W98:W101"/>
    <mergeCell ref="C100:C101"/>
    <mergeCell ref="D100:D101"/>
    <mergeCell ref="G100:G101"/>
    <mergeCell ref="H100:H101"/>
    <mergeCell ref="K98:K99"/>
    <mergeCell ref="L98:L101"/>
    <mergeCell ref="M98:M101"/>
    <mergeCell ref="P98:P101"/>
    <mergeCell ref="Q98:Q101"/>
    <mergeCell ref="R98:R101"/>
    <mergeCell ref="P104:R104"/>
    <mergeCell ref="U104:W104"/>
    <mergeCell ref="K105:N106"/>
    <mergeCell ref="O105:O106"/>
    <mergeCell ref="P105:R106"/>
    <mergeCell ref="S105:S106"/>
    <mergeCell ref="T105:T106"/>
    <mergeCell ref="U105:W106"/>
    <mergeCell ref="A102:A106"/>
    <mergeCell ref="C102:H102"/>
    <mergeCell ref="J102:L102"/>
    <mergeCell ref="P102:R102"/>
    <mergeCell ref="U102:W102"/>
    <mergeCell ref="B103:F103"/>
    <mergeCell ref="H103:L103"/>
    <mergeCell ref="N103:R103"/>
    <mergeCell ref="S103:W103"/>
    <mergeCell ref="B104:N104"/>
  </mergeCells>
  <dataValidations count="1">
    <dataValidation type="list" allowBlank="1" showInputMessage="1" showErrorMessage="1" prompt=" - " sqref="L5">
      <formula1>$M$5:$M$5</formula1>
    </dataValidation>
  </dataValidations>
  <pageMargins left="0.7" right="0.7" top="0.75" bottom="0.75" header="0" footer="0"/>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PAM  20______-20_____</vt:lpstr>
      <vt:lpstr>PAM  AVANCE 2024 -1</vt:lpstr>
      <vt:lpstr>PAM  AVANCE 2024-2</vt:lpstr>
      <vt:lpstr>PAM  AVANCE 2025 -1</vt:lpstr>
      <vt:lpstr>PAM  AVANCE 2025-2 </vt:lpstr>
      <vt:lpstr>PAM  AVANCE 2026 -1</vt:lpstr>
      <vt:lpstr>PAM  AVANCE 2026-2 </vt:lpstr>
      <vt:lpstr>PAM  AVANCE 2027 -1</vt:lpstr>
      <vt:lpstr>PAM  AVANCE 2027-2</vt:lpstr>
      <vt:lpstr>SEGUIMIENTO ANUAL</vt:lpstr>
      <vt:lpstr>RESUMEN POR PROYECTO ANUAL</vt:lpstr>
      <vt:lpstr>Contol de Cambios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Sanuhe</dc:creator>
  <cp:lastModifiedBy>USUARIO</cp:lastModifiedBy>
  <cp:lastPrinted>2023-03-18T17:34:07Z</cp:lastPrinted>
  <dcterms:created xsi:type="dcterms:W3CDTF">2021-12-10T22:09:09Z</dcterms:created>
  <dcterms:modified xsi:type="dcterms:W3CDTF">2025-08-20T16:11:45Z</dcterms:modified>
</cp:coreProperties>
</file>