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6.29\Sistema_gestion_de_calidad\GEDTH. TALENTO HUMANO-EDUCACION\FORMATOS\GEDTH01. ADMINISTRACION DE LA PLANTA DE PERSONAL\"/>
    </mc:Choice>
  </mc:AlternateContent>
  <workbookProtection workbookAlgorithmName="SHA-512" workbookHashValue="sp4YuRmjTU3M7AYc2S4QrEEWe2TkjSP4BiiXllZ8bq6IsiCzK7EJ6IfiLiiBlNtOlJk/v8xtn/qtus0DodWAUQ==" workbookSaltValue="Rzd7TYTyXBidLXsmMxDjLQ==" workbookSpinCount="100000" lockStructure="1"/>
  <bookViews>
    <workbookView xWindow="0" yWindow="0" windowWidth="24750" windowHeight="10755"/>
  </bookViews>
  <sheets>
    <sheet name="Analisis Plan de Estudio" sheetId="1" r:id="rId1"/>
    <sheet name="Control de Cambios" sheetId="2" r:id="rId2"/>
  </sheets>
  <definedNames>
    <definedName name="_xlnm.Print_Area" localSheetId="0">'Analisis Plan de Estudio'!$A$1:$R$108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L7" i="2" l="1"/>
  <c r="Q88" i="1"/>
  <c r="O88" i="1"/>
  <c r="N88" i="1"/>
  <c r="M88" i="1"/>
  <c r="L88" i="1"/>
  <c r="K88" i="1"/>
  <c r="J88" i="1"/>
  <c r="I88" i="1"/>
  <c r="H88" i="1"/>
  <c r="P83" i="1"/>
  <c r="R83" i="1" s="1"/>
  <c r="P86" i="1"/>
  <c r="R86" i="1" s="1"/>
  <c r="P85" i="1"/>
  <c r="R85" i="1" s="1"/>
  <c r="P84" i="1"/>
  <c r="R84" i="1" s="1"/>
  <c r="P68" i="1" l="1"/>
  <c r="R68" i="1" s="1"/>
  <c r="P69" i="1"/>
  <c r="R69" i="1" s="1"/>
  <c r="P54" i="1" l="1"/>
  <c r="R54" i="1" s="1"/>
  <c r="P55" i="1"/>
  <c r="R55" i="1" s="1"/>
  <c r="P56" i="1"/>
  <c r="R56" i="1" s="1"/>
  <c r="P57" i="1"/>
  <c r="R57" i="1" s="1"/>
  <c r="P58" i="1"/>
  <c r="R58" i="1" s="1"/>
  <c r="P59" i="1"/>
  <c r="R59" i="1" s="1"/>
  <c r="P60" i="1"/>
  <c r="R60" i="1" s="1"/>
  <c r="P61" i="1"/>
  <c r="P62" i="1"/>
  <c r="R62" i="1" s="1"/>
  <c r="P63" i="1"/>
  <c r="R63" i="1" s="1"/>
  <c r="P64" i="1"/>
  <c r="R64" i="1" s="1"/>
  <c r="P65" i="1"/>
  <c r="R65" i="1" s="1"/>
  <c r="P66" i="1"/>
  <c r="R66" i="1" s="1"/>
  <c r="P67" i="1"/>
  <c r="R67" i="1" s="1"/>
  <c r="P70" i="1"/>
  <c r="R70" i="1" s="1"/>
  <c r="P71" i="1"/>
  <c r="R71" i="1" s="1"/>
  <c r="P72" i="1"/>
  <c r="R72" i="1" s="1"/>
  <c r="P73" i="1"/>
  <c r="R73" i="1" s="1"/>
  <c r="P74" i="1"/>
  <c r="R74" i="1" s="1"/>
  <c r="P75" i="1"/>
  <c r="R75" i="1" s="1"/>
  <c r="P76" i="1"/>
  <c r="R76" i="1" s="1"/>
  <c r="P77" i="1"/>
  <c r="R77" i="1" s="1"/>
  <c r="P78" i="1"/>
  <c r="R78" i="1" s="1"/>
  <c r="P79" i="1"/>
  <c r="R79" i="1" s="1"/>
  <c r="P80" i="1"/>
  <c r="R80" i="1" s="1"/>
  <c r="P81" i="1"/>
  <c r="P82" i="1"/>
  <c r="N89" i="1"/>
  <c r="O89" i="1"/>
  <c r="I39" i="1"/>
  <c r="J39" i="1"/>
  <c r="K39" i="1"/>
  <c r="L39" i="1"/>
  <c r="M39" i="1"/>
  <c r="N39" i="1"/>
  <c r="O39" i="1"/>
  <c r="H39" i="1"/>
  <c r="I38" i="1"/>
  <c r="J38" i="1"/>
  <c r="K38" i="1"/>
  <c r="L38" i="1"/>
  <c r="M38" i="1"/>
  <c r="N38" i="1"/>
  <c r="O38" i="1"/>
  <c r="H38" i="1"/>
  <c r="O48" i="1"/>
  <c r="H48" i="1"/>
  <c r="I48" i="1"/>
  <c r="J48" i="1"/>
  <c r="K48" i="1"/>
  <c r="L48" i="1"/>
  <c r="M48" i="1"/>
  <c r="N48" i="1"/>
  <c r="O47" i="1"/>
  <c r="H47" i="1"/>
  <c r="I47" i="1"/>
  <c r="J47" i="1"/>
  <c r="K47" i="1"/>
  <c r="L47" i="1"/>
  <c r="M47" i="1"/>
  <c r="N47" i="1"/>
  <c r="N46" i="1"/>
  <c r="O46" i="1"/>
  <c r="M46" i="1"/>
  <c r="L46" i="1"/>
  <c r="K46" i="1"/>
  <c r="J46" i="1"/>
  <c r="I46" i="1"/>
  <c r="H46" i="1"/>
  <c r="O37" i="1"/>
  <c r="N37" i="1"/>
  <c r="M37" i="1"/>
  <c r="L37" i="1"/>
  <c r="K37" i="1"/>
  <c r="J37" i="1"/>
  <c r="I37" i="1"/>
  <c r="H37" i="1"/>
  <c r="P48" i="1" l="1"/>
  <c r="P47" i="1"/>
  <c r="R61" i="1"/>
  <c r="J89" i="1" l="1"/>
  <c r="K89" i="1"/>
  <c r="L89" i="1"/>
  <c r="M89" i="1"/>
  <c r="I89" i="1"/>
  <c r="H89" i="1"/>
  <c r="Q31" i="1"/>
  <c r="O31" i="1"/>
  <c r="N31" i="1" s="1"/>
  <c r="M31" i="1" s="1"/>
  <c r="E27" i="1" l="1"/>
  <c r="E28" i="1" s="1"/>
  <c r="F27" i="1"/>
  <c r="V95" i="1"/>
  <c r="V91" i="1"/>
  <c r="V106" i="1" s="1"/>
  <c r="U95" i="1"/>
  <c r="U91" i="1"/>
  <c r="U106" i="1" s="1"/>
  <c r="T91" i="1"/>
  <c r="N27" i="1"/>
  <c r="P36" i="1"/>
  <c r="P35" i="1"/>
  <c r="P44" i="1"/>
  <c r="Q38" i="1" l="1"/>
  <c r="G27" i="1"/>
  <c r="F28" i="1"/>
  <c r="G28" i="1"/>
  <c r="P38" i="1"/>
  <c r="P39" i="1"/>
  <c r="O90" i="1"/>
  <c r="N90" i="1"/>
  <c r="M90" i="1"/>
  <c r="L90" i="1"/>
  <c r="K90" i="1"/>
  <c r="J90" i="1"/>
  <c r="I90" i="1"/>
  <c r="H90" i="1"/>
  <c r="P87" i="1"/>
  <c r="R87" i="1" s="1"/>
  <c r="R82" i="1"/>
  <c r="R81" i="1"/>
  <c r="P53" i="1"/>
  <c r="R53" i="1" s="1"/>
  <c r="P52" i="1"/>
  <c r="R52" i="1" s="1"/>
  <c r="P51" i="1"/>
  <c r="R51" i="1" s="1"/>
  <c r="P50" i="1"/>
  <c r="J27" i="1"/>
  <c r="Q27" i="1" s="1"/>
  <c r="P88" i="1" l="1"/>
  <c r="R50" i="1"/>
  <c r="R88" i="1" l="1"/>
  <c r="R89" i="1" l="1"/>
  <c r="R90" i="1"/>
  <c r="R28" i="1" s="1"/>
  <c r="H102" i="1" l="1"/>
  <c r="H100" i="1"/>
  <c r="J28" i="1"/>
  <c r="Q28" i="1" s="1"/>
</calcChain>
</file>

<file path=xl/sharedStrings.xml><?xml version="1.0" encoding="utf-8"?>
<sst xmlns="http://schemas.openxmlformats.org/spreadsheetml/2006/main" count="193" uniqueCount="165">
  <si>
    <t>ANÁLISIS PLAN DE ESTUDIOS</t>
  </si>
  <si>
    <t>MEDIA ACADEMICA</t>
  </si>
  <si>
    <t xml:space="preserve">DIA </t>
  </si>
  <si>
    <t>MES</t>
  </si>
  <si>
    <t>AÑO</t>
  </si>
  <si>
    <t>MEDIA TECNICA</t>
  </si>
  <si>
    <t>PERIODOS DE CLASE</t>
  </si>
  <si>
    <t>INFORMACION DEL DIRECTIVO</t>
  </si>
  <si>
    <t>Nombre</t>
  </si>
  <si>
    <t xml:space="preserve">Cédula </t>
  </si>
  <si>
    <t xml:space="preserve">Teléfono </t>
  </si>
  <si>
    <t>Correo Electrónico</t>
  </si>
  <si>
    <t>Nivel</t>
  </si>
  <si>
    <t>Primaria</t>
  </si>
  <si>
    <t>B. Secundaria y Media Académica</t>
  </si>
  <si>
    <t>PROGRAMA DE FORMACIÓN COMPLEMENTARIA (P.F.C)</t>
  </si>
  <si>
    <t>EJER PE</t>
  </si>
  <si>
    <t>Total</t>
  </si>
  <si>
    <t>N° Grupos</t>
  </si>
  <si>
    <t>N° Docente</t>
  </si>
  <si>
    <t>6º</t>
  </si>
  <si>
    <t>7º</t>
  </si>
  <si>
    <t>8º</t>
  </si>
  <si>
    <t>9º</t>
  </si>
  <si>
    <t>10º</t>
  </si>
  <si>
    <t>11º</t>
  </si>
  <si>
    <t>12º</t>
  </si>
  <si>
    <t>13º</t>
  </si>
  <si>
    <t>TOTAL</t>
  </si>
  <si>
    <r>
      <rPr>
        <b/>
        <sz val="9"/>
        <rFont val="Arial"/>
        <family val="2"/>
      </rPr>
      <t>ANALISIS DOCENTES POR AREA</t>
    </r>
    <r>
      <rPr>
        <b/>
        <sz val="8"/>
        <rFont val="Arial"/>
        <family val="2"/>
      </rPr>
      <t xml:space="preserve"> 
(22 hr asignacion academica para 60 minutos de periodo de clase)</t>
    </r>
  </si>
  <si>
    <t>MATRICULA</t>
  </si>
  <si>
    <t>No.GRUPOS</t>
  </si>
  <si>
    <t>CAMPOS DE FORMACION</t>
  </si>
  <si>
    <t>Intensidad Horaria Semanal</t>
  </si>
  <si>
    <t>AREAS OBLIGATORIAS Y FUNDAMENTALES y OPCIONALES</t>
  </si>
  <si>
    <t>CIENCIAS SOCIALES</t>
  </si>
  <si>
    <t>COMUNICACIÓN,SIGNIFICACIÓN</t>
  </si>
  <si>
    <t>SABER DISCIPLINAR</t>
  </si>
  <si>
    <t>SABER PEDAGÓGICO</t>
  </si>
  <si>
    <t>INTERCAMPO</t>
  </si>
  <si>
    <t>COSMOVISIÓN</t>
  </si>
  <si>
    <t>INVESTIGACIÓN</t>
  </si>
  <si>
    <t>HISTORIA DE LA EDUCACIÓN</t>
  </si>
  <si>
    <t>COMPONENTE HUMANIDADES</t>
  </si>
  <si>
    <t>COMPONENTE C. BÁSICAS</t>
  </si>
  <si>
    <t>PROYECTO INVESTIGACIÓN</t>
  </si>
  <si>
    <t>LEGISLACIÓN EDUCATIVA</t>
  </si>
  <si>
    <t>ATENCIÓN A POBLACIONES</t>
  </si>
  <si>
    <t>INFORMACION DEL REVISOR</t>
  </si>
  <si>
    <t>RELACIÓN TÉCNICA - REAL:</t>
  </si>
  <si>
    <t>RELACIÓN TÉCNICA - META ESPERADA:</t>
  </si>
  <si>
    <t>GRADOS SECUNDARIA Y MEDIA</t>
  </si>
  <si>
    <t>GRADOS PRESCOLAR Y PRIMARIA</t>
  </si>
  <si>
    <t>Prom:</t>
  </si>
  <si>
    <t>TOTAL:</t>
  </si>
  <si>
    <t>CARTAGENA</t>
  </si>
  <si>
    <t>ESTUDIO: NEGATIVO() = INCUMPLIMIENTO</t>
  </si>
  <si>
    <t>media tec</t>
  </si>
  <si>
    <t>JU</t>
  </si>
  <si>
    <t>media tec JU</t>
  </si>
  <si>
    <t>doc x grupo</t>
  </si>
  <si>
    <t>U</t>
  </si>
  <si>
    <t>PENDIENTE POR ASIGNAR EN EL GRADO:</t>
  </si>
  <si>
    <t>Educación Inicial</t>
  </si>
  <si>
    <t>Transición</t>
  </si>
  <si>
    <t>M</t>
  </si>
  <si>
    <t>MU</t>
  </si>
  <si>
    <t>Int Regular</t>
  </si>
  <si>
    <t>Int Única</t>
  </si>
  <si>
    <t>Int Media Tec</t>
  </si>
  <si>
    <t>Int Media Tec Única</t>
  </si>
  <si>
    <t>R</t>
  </si>
  <si>
    <t>HEX JU PRIMARIA</t>
  </si>
  <si>
    <t>INSTITUCION EDUCATIVA O ETNO</t>
  </si>
  <si>
    <t>MATEMÁTICAS</t>
  </si>
  <si>
    <t>PRÁCTICAS PEDAGÓGICAS</t>
  </si>
  <si>
    <t>COMPONENTE HISTÓRICO-POL</t>
  </si>
  <si>
    <t>COMPONENTE LÚDICO</t>
  </si>
  <si>
    <t>PROYECTO PEDAGÓGICO INV.</t>
  </si>
  <si>
    <t>COMPONENTE PEDAGÓGICO</t>
  </si>
  <si>
    <t>PRESCOLAR Y BÁSICA</t>
  </si>
  <si>
    <t>JORNADA (REGULAR=R   /   ÚNICA=U)</t>
  </si>
  <si>
    <t>1°</t>
  </si>
  <si>
    <t>2°</t>
  </si>
  <si>
    <t>3°</t>
  </si>
  <si>
    <t>4°</t>
  </si>
  <si>
    <t>5°</t>
  </si>
  <si>
    <t>H EXTRAS:</t>
  </si>
  <si>
    <t>HORAS EXTRAS:</t>
  </si>
  <si>
    <t>D. REQUERIDOS:</t>
  </si>
  <si>
    <t>PERFILES:</t>
  </si>
  <si>
    <r>
      <t xml:space="preserve">Detallar los Perfiles de Docentes a </t>
    </r>
    <r>
      <rPr>
        <b/>
        <sz val="8"/>
        <color rgb="FFFF0000"/>
        <rFont val="Arial"/>
        <family val="2"/>
      </rPr>
      <t>Liberar.</t>
    </r>
    <r>
      <rPr>
        <sz val="8"/>
        <color theme="1" tint="4.9989318521683403E-2"/>
        <rFont val="Arial"/>
        <family val="2"/>
      </rPr>
      <t xml:space="preserve"> (Primaria, o área del conocimiento)</t>
    </r>
  </si>
  <si>
    <r>
      <t xml:space="preserve"># DE DOCENTES </t>
    </r>
    <r>
      <rPr>
        <b/>
        <sz val="10"/>
        <color rgb="FFFF0000"/>
        <rFont val="Arial"/>
        <family val="2"/>
      </rPr>
      <t>EXCEDENTES:</t>
    </r>
  </si>
  <si>
    <r>
      <t xml:space="preserve"># DE DOCENTES </t>
    </r>
    <r>
      <rPr>
        <b/>
        <sz val="10"/>
        <color rgb="FF00B050"/>
        <rFont val="Arial"/>
        <family val="2"/>
      </rPr>
      <t>REQUERIDOS:</t>
    </r>
  </si>
  <si>
    <r>
      <t xml:space="preserve">Detallar los Perfiles de Docentes a </t>
    </r>
    <r>
      <rPr>
        <b/>
        <sz val="8"/>
        <color rgb="FF00B050"/>
        <rFont val="Arial"/>
        <family val="2"/>
      </rPr>
      <t>Solicitar.</t>
    </r>
    <r>
      <rPr>
        <sz val="8"/>
        <color theme="1" tint="4.9989318521683403E-2"/>
        <rFont val="Arial"/>
        <family val="2"/>
      </rPr>
      <t xml:space="preserve"> (Primaria, o área del conocimiento)</t>
    </r>
  </si>
  <si>
    <t>OBSERVACIONES GENERALES:</t>
  </si>
  <si>
    <t>Página 2 de 2</t>
  </si>
  <si>
    <t>ALCALDÍA DE CARTAGENA DE INDIAS</t>
  </si>
  <si>
    <t>Página 1 de 2</t>
  </si>
  <si>
    <t>MACROPROCESO: GESTIÓN EN EDUCACIÓN</t>
  </si>
  <si>
    <t>PROCESO/ SUBPROCESO: TALENTO HUMANO / GEDTH01 ADMINISTRACION DE LA PLANTA DE PERSONAL</t>
  </si>
  <si>
    <t>NOMBRE DE LA SEDE</t>
  </si>
  <si>
    <t>UBICACIÓN DE LA SEDE</t>
  </si>
  <si>
    <t>JORNADA (REG=R / ÚNIC=U / MEDIA T=M /  MEDIA TyU =MU)</t>
  </si>
  <si>
    <t>ENTIDAD TERRITORIAL CERTIFICADA</t>
  </si>
  <si>
    <t>RELACIÓN TÉCNICA</t>
  </si>
  <si>
    <t>HORAS EXTRAS ACTUALMENTE REPORTADAS</t>
  </si>
  <si>
    <t>FECHA :</t>
  </si>
  <si>
    <t>INTENSIDAD SEMANAL ESPERADA</t>
  </si>
  <si>
    <t>CIENCIAS NATURALES Y EDUCACIÓN AMBIENTAL</t>
  </si>
  <si>
    <t>HUMANIDADES Y LENGUA CASTELLANA</t>
  </si>
  <si>
    <t>TECNOLOGÍA E INFORMÁTICA</t>
  </si>
  <si>
    <t>IDIOMA EXTRANJERO - INGLÉS</t>
  </si>
  <si>
    <t>EDUCACIÓN RELIGIOSA</t>
  </si>
  <si>
    <t>EDUCACIÓN ARTÍSTICA</t>
  </si>
  <si>
    <t>EDUCACIÓN FÍSICA RECREACIÓN Y DEPORTES</t>
  </si>
  <si>
    <t>EDUCACIÓN ÉTICA Y VALORES HUMANOS</t>
  </si>
  <si>
    <t>CIENCIAS ECONÓMICAS Y POLÍTICAS</t>
  </si>
  <si>
    <t>FILOSOFÍA</t>
  </si>
  <si>
    <t>OTRAS 1</t>
  </si>
  <si>
    <t>OTRAS 2</t>
  </si>
  <si>
    <t>OTRAS 3</t>
  </si>
  <si>
    <t>NÚMERO DE COORDINADORES EN LA SEDE:</t>
  </si>
  <si>
    <t>ANÁLISIS PLAN DE ESTUDIO</t>
  </si>
  <si>
    <t>NÚMERO DE DOCENTES ORIENTADORES EN LA SEDE:</t>
  </si>
  <si>
    <t>NÚMERO DE DOCENTES DE APOYO EN LA SEDE:</t>
  </si>
  <si>
    <t>GUÍA PARA DILIGENCIAMIENTO</t>
  </si>
  <si>
    <r>
      <t xml:space="preserve">En este apartado, </t>
    </r>
    <r>
      <rPr>
        <b/>
        <sz val="10"/>
        <rFont val="Calibri"/>
        <family val="2"/>
        <scheme val="minor"/>
      </rPr>
      <t>no se debe diligenciar</t>
    </r>
    <r>
      <rPr>
        <sz val="10"/>
        <rFont val="Calibri"/>
        <family val="2"/>
        <scheme val="minor"/>
      </rPr>
      <t xml:space="preserve"> Ningún campo.                                                                                                                                                Todos los valores se calculan automáticamente de acuerdo a la información suministrada debajo.</t>
    </r>
  </si>
  <si>
    <r>
      <t xml:space="preserve">En este Apartado, Diligenciar solo los Campos en color Blanco y azul.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Nota 1: </t>
    </r>
    <r>
      <rPr>
        <sz val="10"/>
        <rFont val="Calibri"/>
        <family val="2"/>
        <scheme val="minor"/>
      </rPr>
      <t xml:space="preserve">En caso de no contar con grupos de Pre Jardín o Jardín, dejar los campos vacíos o en 0.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>Nota 2:</t>
    </r>
    <r>
      <rPr>
        <sz val="10"/>
        <rFont val="Calibri"/>
        <family val="2"/>
        <scheme val="minor"/>
      </rPr>
      <t xml:space="preserve"> En caso de tener Jornada única en grados de Preescolar o Primaria, colocar la Letra </t>
    </r>
    <r>
      <rPr>
        <b/>
        <sz val="10"/>
        <rFont val="Calibri"/>
        <family val="2"/>
        <scheme val="minor"/>
      </rPr>
      <t>U</t>
    </r>
    <r>
      <rPr>
        <sz val="10"/>
        <rFont val="Calibri"/>
        <family val="2"/>
        <scheme val="minor"/>
      </rPr>
      <t xml:space="preserve"> en la fila Jornada, y diligenciar el número de Horas Extras Semanales.</t>
    </r>
  </si>
  <si>
    <t>CIENCIAS NATURALES - FÍSICA</t>
  </si>
  <si>
    <t>CIENCIAS NATURALES - QUÍMICA</t>
  </si>
  <si>
    <r>
      <t>ESTUDIO: NEGATIVO()</t>
    </r>
    <r>
      <rPr>
        <b/>
        <sz val="10"/>
        <rFont val="Arial"/>
        <family val="2"/>
      </rPr>
      <t xml:space="preserve"> = </t>
    </r>
    <r>
      <rPr>
        <sz val="10"/>
        <rFont val="Arial"/>
        <family val="2"/>
      </rPr>
      <t>INCUMPLIMIENTO DECRETO 3020</t>
    </r>
  </si>
  <si>
    <r>
      <t xml:space="preserve">En este Apartado, Diligenciar solo los Campos en color Blanco y azul.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Nota 1: </t>
    </r>
    <r>
      <rPr>
        <sz val="10"/>
        <rFont val="Calibri"/>
        <family val="2"/>
        <scheme val="minor"/>
      </rPr>
      <t xml:space="preserve">En caso de no contar con grupos de 12 y 13 (Normal Superior), dejar vacíos o en 0.                                                                                                   </t>
    </r>
    <r>
      <rPr>
        <b/>
        <sz val="10"/>
        <rFont val="Calibri"/>
        <family val="2"/>
        <scheme val="minor"/>
      </rPr>
      <t>Nota 2:</t>
    </r>
    <r>
      <rPr>
        <sz val="10"/>
        <rFont val="Calibri"/>
        <family val="2"/>
        <scheme val="minor"/>
      </rPr>
      <t xml:space="preserve"> Importante en la Fila de Jornada, Colocar solo las letras  siguientes: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- </t>
    </r>
    <r>
      <rPr>
        <sz val="10"/>
        <rFont val="Calibri"/>
        <family val="2"/>
        <scheme val="minor"/>
      </rPr>
      <t xml:space="preserve">Jornada Regular           = </t>
    </r>
    <r>
      <rPr>
        <b/>
        <sz val="10"/>
        <rFont val="Calibri"/>
        <family val="2"/>
        <scheme val="minor"/>
      </rPr>
      <t xml:space="preserve">R   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- </t>
    </r>
    <r>
      <rPr>
        <sz val="10"/>
        <rFont val="Calibri"/>
        <family val="2"/>
        <scheme val="minor"/>
      </rPr>
      <t xml:space="preserve">Jornada Única              = </t>
    </r>
    <r>
      <rPr>
        <b/>
        <sz val="10"/>
        <rFont val="Calibri"/>
        <family val="2"/>
        <scheme val="minor"/>
      </rPr>
      <t xml:space="preserve">U   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- </t>
    </r>
    <r>
      <rPr>
        <sz val="10"/>
        <rFont val="Calibri"/>
        <family val="2"/>
        <scheme val="minor"/>
      </rPr>
      <t xml:space="preserve">Jornada Media Técnica= </t>
    </r>
    <r>
      <rPr>
        <b/>
        <sz val="10"/>
        <rFont val="Calibri"/>
        <family val="2"/>
        <scheme val="minor"/>
      </rPr>
      <t xml:space="preserve">M  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</t>
    </r>
    <r>
      <rPr>
        <b/>
        <sz val="10"/>
        <rFont val="Calibri"/>
        <family val="2"/>
        <scheme val="minor"/>
      </rPr>
      <t>-</t>
    </r>
    <r>
      <rPr>
        <sz val="10"/>
        <rFont val="Calibri"/>
        <family val="2"/>
        <scheme val="minor"/>
      </rPr>
      <t xml:space="preserve"> Jornada Única con Media Técnica= </t>
    </r>
    <r>
      <rPr>
        <b/>
        <sz val="10"/>
        <rFont val="Calibri"/>
        <family val="2"/>
        <scheme val="minor"/>
      </rPr>
      <t>MU</t>
    </r>
  </si>
  <si>
    <r>
      <t xml:space="preserve">Diligenciar solo los campos color azul.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En la Fila de Periodos de Clase, marcar con una X la opción adecuada.                                                                                                             Cada Institución Educativa debe diligenciar un formato por cada Sede.</t>
    </r>
  </si>
  <si>
    <r>
      <t xml:space="preserve">En este Apartado, Diligenciar solo los Campos en color Blanco y azul.                                                                                                                                                   </t>
    </r>
    <r>
      <rPr>
        <b/>
        <sz val="10"/>
        <color theme="1" tint="4.9989318521683403E-2"/>
        <rFont val="Calibri"/>
        <family val="2"/>
        <scheme val="minor"/>
      </rPr>
      <t>Nota 1:</t>
    </r>
    <r>
      <rPr>
        <sz val="10"/>
        <color theme="1" tint="4.9989318521683403E-2"/>
        <rFont val="Calibri"/>
        <family val="2"/>
        <scheme val="minor"/>
      </rPr>
      <t xml:space="preserve"> En caso de no contar con grupos de Pre Jardín o Jardín, dejar los campos vacíos o en 0.                                                                                                                        </t>
    </r>
  </si>
  <si>
    <r>
      <t xml:space="preserve">En este apartado de Intensidad Horaria Semanal por Campos de Formación, Áreas del Conocimiento, o Asignaturas, se debe colocar dependiendo el grado de Básica Secundaria y Media.                                                                                                                                                                                  </t>
    </r>
    <r>
      <rPr>
        <sz val="11"/>
        <color theme="0"/>
        <rFont val="Calibri"/>
        <family val="2"/>
        <scheme val="minor"/>
      </rPr>
      <t xml:space="preserve">.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Solo se deben diligenciar los campos Color Azul. 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</t>
    </r>
    <r>
      <rPr>
        <sz val="11"/>
        <color theme="0"/>
        <rFont val="Calibri"/>
        <family val="2"/>
        <scheme val="minor"/>
      </rPr>
      <t xml:space="preserve">.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Nota 1: </t>
    </r>
    <r>
      <rPr>
        <sz val="11"/>
        <rFont val="Calibri"/>
        <family val="2"/>
        <scheme val="minor"/>
      </rPr>
      <t xml:space="preserve">En caso de que una o varias áreas no estén relacionadas, el formato permite modificar los nombres de los campos OTRAS 1, OTRAS 2 Y OTRAS 3. En ellos puede colocar el nombre del área que desee agregar                                                                                                                                       </t>
    </r>
    <r>
      <rPr>
        <sz val="11"/>
        <color theme="0"/>
        <rFont val="Calibri"/>
        <family val="2"/>
        <scheme val="minor"/>
      </rPr>
      <t xml:space="preserve">.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Nota 2: </t>
    </r>
    <r>
      <rPr>
        <sz val="11"/>
        <rFont val="Calibri"/>
        <family val="2"/>
        <scheme val="minor"/>
      </rPr>
      <t xml:space="preserve">Los Compos de Formación de las Normales Superiores están en la parte baja de las asignaturas.                                                                                                                                       </t>
    </r>
    <r>
      <rPr>
        <sz val="11"/>
        <color theme="0"/>
        <rFont val="Calibri"/>
        <family val="2"/>
        <scheme val="minor"/>
      </rPr>
      <t xml:space="preserve">.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Nota 3: </t>
    </r>
    <r>
      <rPr>
        <sz val="11"/>
        <rFont val="Calibri"/>
        <family val="2"/>
        <scheme val="minor"/>
      </rPr>
      <t>En caso de cualquier ajuste que deba realizarse al formato, se debe informar al área de Plantas, en Talento Humano, para que realice la modificación pertinente.</t>
    </r>
  </si>
  <si>
    <r>
      <t xml:space="preserve">En este Apartado, Diligenciar solo los Campos en color Blanco y azul.                                                                                                                                                   </t>
    </r>
    <r>
      <rPr>
        <b/>
        <sz val="10"/>
        <color theme="1" tint="4.9989318521683403E-2"/>
        <rFont val="Calibri"/>
        <family val="2"/>
        <scheme val="minor"/>
      </rPr>
      <t>Nota 1:</t>
    </r>
    <r>
      <rPr>
        <sz val="10"/>
        <color theme="1" tint="4.9989318521683403E-2"/>
        <rFont val="Calibri"/>
        <family val="2"/>
        <scheme val="minor"/>
      </rPr>
      <t xml:space="preserve"> La información que aquí se suministre es con base a la realidad que se reporta a la fecha del diligenciamiento del formato.</t>
    </r>
  </si>
  <si>
    <t>DOCENTES ACTUALES EN LA SEDE</t>
  </si>
  <si>
    <t>FIRMA DEL RECTOR</t>
  </si>
  <si>
    <t>En este Apartado, Insertar la firma del Rector.</t>
  </si>
  <si>
    <t>OTRAS TÉCNICAS 1</t>
  </si>
  <si>
    <t>OTRAS TÉCNICAS 2</t>
  </si>
  <si>
    <t>OTRAS TÉCNICAS 3</t>
  </si>
  <si>
    <t>Versión: 01</t>
  </si>
  <si>
    <t>Vigencia: 01-09-2025</t>
  </si>
  <si>
    <t>CONTROL DE CAMBIOS FORMATO DE CONTROL DE NOVEDADES</t>
  </si>
  <si>
    <t>FECHA</t>
  </si>
  <si>
    <t>DESCRIPCIÓN DEL CAMBIO</t>
  </si>
  <si>
    <t>VERSIÓN</t>
  </si>
  <si>
    <t>CARGO</t>
  </si>
  <si>
    <t>NOMBRE</t>
  </si>
  <si>
    <t>FIRMA</t>
  </si>
  <si>
    <t>ELABORÓ</t>
  </si>
  <si>
    <t>REVISÓ</t>
  </si>
  <si>
    <t xml:space="preserve"> Marta Lucia Campo Gaibao / Marlene Sierra De la Cruz</t>
  </si>
  <si>
    <t>APROBÓ</t>
  </si>
  <si>
    <t xml:space="preserve">Subdirector Tecnico Talento Humano </t>
  </si>
  <si>
    <t>Luis Carlos Jaraba Correa</t>
  </si>
  <si>
    <t>Creacion del documento</t>
  </si>
  <si>
    <t>1.0</t>
  </si>
  <si>
    <t xml:space="preserve">Profesional Universiatrio </t>
  </si>
  <si>
    <t>Luis David Sanchez</t>
  </si>
  <si>
    <t>Código:GEADTH01-F021</t>
  </si>
  <si>
    <r>
      <t>Describa aquí sus observaciones sobre el proceso. (</t>
    </r>
    <r>
      <rPr>
        <b/>
        <sz val="8"/>
        <rFont val="Arial"/>
        <family val="2"/>
      </rPr>
      <t>Obligatorio</t>
    </r>
    <r>
      <rPr>
        <sz val="8"/>
        <rFont val="Arial"/>
        <family val="2"/>
      </rPr>
      <t xml:space="preserve"> colocar observaciones cuando la Relación técnica no se cumpla, grupo por grupo)</t>
    </r>
  </si>
  <si>
    <t xml:space="preserve">Profesional Universitario de GEDTH02 / Profesional Universitario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</si>
</sst>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</numFmts>
  <fonts count="61" x14ac:knownFonts="1">
    <font>
      <sz val="12"/>
      <name val="Calibri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 Black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Calibri"/>
      <family val="2"/>
      <scheme val="minor"/>
    </font>
    <font>
      <sz val="8"/>
      <color rgb="FFFF000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u/>
      <sz val="9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color rgb="FFFF0000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8"/>
      <color theme="1" tint="4.9989318521683403E-2"/>
      <name val="Arial"/>
      <family val="2"/>
    </font>
    <font>
      <b/>
      <sz val="8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8"/>
      <color rgb="FF00B050"/>
      <name val="Arial"/>
      <family val="2"/>
    </font>
    <font>
      <b/>
      <i/>
      <sz val="11"/>
      <name val="Arial"/>
      <family val="2"/>
    </font>
    <font>
      <sz val="11"/>
      <color theme="0"/>
      <name val="Calibri"/>
      <family val="2"/>
      <scheme val="minor"/>
    </font>
    <font>
      <i/>
      <sz val="9"/>
      <color theme="0" tint="-0.34998626667073579"/>
      <name val="Arial"/>
      <family val="2"/>
    </font>
    <font>
      <b/>
      <u/>
      <sz val="9"/>
      <color theme="0" tint="-0.34998626667073579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</font>
    <font>
      <b/>
      <sz val="8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sz val="10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i/>
      <sz val="10"/>
      <name val="Arial"/>
      <family val="2"/>
    </font>
    <font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AEEF3"/>
        <bgColor rgb="FFDAEEF3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theme="6" tint="0.79998168889431442"/>
        <bgColor rgb="FF31859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E2EFDA"/>
        <bgColor indexed="64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164" fontId="17" fillId="0" borderId="0" applyFont="0" applyFill="0" applyBorder="0" applyAlignment="0" applyProtection="0"/>
    <xf numFmtId="0" fontId="5" fillId="0" borderId="1"/>
    <xf numFmtId="0" fontId="1" fillId="0" borderId="1"/>
    <xf numFmtId="166" fontId="1" fillId="0" borderId="1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2" fillId="5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31" fillId="6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1" fontId="9" fillId="2" borderId="22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vertical="center"/>
    </xf>
    <xf numFmtId="0" fontId="32" fillId="5" borderId="28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2" fontId="5" fillId="8" borderId="31" xfId="0" applyNumberFormat="1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3" fontId="8" fillId="6" borderId="1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2" fontId="5" fillId="7" borderId="41" xfId="0" applyNumberFormat="1" applyFont="1" applyFill="1" applyBorder="1" applyAlignment="1">
      <alignment horizontal="center" vertical="center" wrapText="1"/>
    </xf>
    <xf numFmtId="2" fontId="19" fillId="7" borderId="41" xfId="0" applyNumberFormat="1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  <xf numFmtId="3" fontId="5" fillId="4" borderId="28" xfId="0" applyNumberFormat="1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1" fontId="4" fillId="6" borderId="42" xfId="0" applyNumberFormat="1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vertical="center"/>
    </xf>
    <xf numFmtId="1" fontId="35" fillId="6" borderId="12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4" fillId="2" borderId="12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1" fontId="36" fillId="4" borderId="12" xfId="0" applyNumberFormat="1" applyFont="1" applyFill="1" applyBorder="1" applyAlignment="1">
      <alignment horizontal="right" vertical="center" wrapText="1"/>
    </xf>
    <xf numFmtId="1" fontId="36" fillId="4" borderId="28" xfId="0" applyNumberFormat="1" applyFont="1" applyFill="1" applyBorder="1" applyAlignment="1">
      <alignment horizontal="right" vertical="center" wrapText="1"/>
    </xf>
    <xf numFmtId="1" fontId="5" fillId="7" borderId="31" xfId="0" applyNumberFormat="1" applyFont="1" applyFill="1" applyBorder="1" applyAlignment="1">
      <alignment horizontal="center" vertical="center"/>
    </xf>
    <xf numFmtId="0" fontId="19" fillId="8" borderId="25" xfId="0" applyFont="1" applyFill="1" applyBorder="1" applyAlignment="1">
      <alignment horizontal="center" vertical="center"/>
    </xf>
    <xf numFmtId="1" fontId="5" fillId="8" borderId="32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49" fontId="6" fillId="3" borderId="28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1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12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40" xfId="0" applyFont="1" applyBorder="1"/>
    <xf numFmtId="0" fontId="3" fillId="0" borderId="38" xfId="0" applyFont="1" applyBorder="1"/>
    <xf numFmtId="1" fontId="34" fillId="7" borderId="41" xfId="0" applyNumberFormat="1" applyFont="1" applyFill="1" applyBorder="1" applyAlignment="1">
      <alignment horizontal="center" vertical="center" wrapText="1"/>
    </xf>
    <xf numFmtId="1" fontId="44" fillId="4" borderId="39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5" fontId="18" fillId="2" borderId="12" xfId="1" applyNumberFormat="1" applyFont="1" applyFill="1" applyBorder="1" applyAlignment="1">
      <alignment horizontal="center" vertical="center" wrapText="1"/>
    </xf>
    <xf numFmtId="165" fontId="18" fillId="2" borderId="28" xfId="1" applyNumberFormat="1" applyFont="1" applyFill="1" applyBorder="1" applyAlignment="1">
      <alignment horizontal="center" vertical="center" wrapText="1"/>
    </xf>
    <xf numFmtId="0" fontId="46" fillId="4" borderId="12" xfId="0" applyFont="1" applyFill="1" applyBorder="1" applyAlignment="1">
      <alignment horizontal="center" vertical="center" wrapText="1"/>
    </xf>
    <xf numFmtId="0" fontId="47" fillId="4" borderId="28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 applyProtection="1">
      <alignment horizontal="center" vertical="center" wrapText="1"/>
      <protection locked="0"/>
    </xf>
    <xf numFmtId="0" fontId="13" fillId="13" borderId="12" xfId="0" applyFont="1" applyFill="1" applyBorder="1" applyAlignment="1" applyProtection="1">
      <alignment horizontal="center" vertical="center" wrapText="1"/>
      <protection locked="0"/>
    </xf>
    <xf numFmtId="0" fontId="23" fillId="12" borderId="17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52" fillId="2" borderId="44" xfId="0" applyFont="1" applyFill="1" applyBorder="1" applyAlignment="1">
      <alignment horizontal="center" vertical="center" wrapText="1"/>
    </xf>
    <xf numFmtId="165" fontId="53" fillId="2" borderId="12" xfId="1" applyNumberFormat="1" applyFont="1" applyFill="1" applyBorder="1" applyAlignment="1">
      <alignment horizontal="center" vertical="center" wrapText="1"/>
    </xf>
    <xf numFmtId="165" fontId="54" fillId="2" borderId="41" xfId="1" applyNumberFormat="1" applyFont="1" applyFill="1" applyBorder="1" applyAlignment="1">
      <alignment horizontal="center" vertical="center" wrapText="1"/>
    </xf>
    <xf numFmtId="165" fontId="53" fillId="2" borderId="28" xfId="1" applyNumberFormat="1" applyFont="1" applyFill="1" applyBorder="1" applyAlignment="1">
      <alignment horizontal="center" vertical="center" wrapText="1"/>
    </xf>
    <xf numFmtId="165" fontId="54" fillId="2" borderId="39" xfId="1" applyNumberFormat="1" applyFont="1" applyFill="1" applyBorder="1" applyAlignment="1">
      <alignment horizontal="center" vertical="center" wrapText="1"/>
    </xf>
    <xf numFmtId="165" fontId="55" fillId="2" borderId="36" xfId="1" applyNumberFormat="1" applyFont="1" applyFill="1" applyBorder="1" applyAlignment="1">
      <alignment horizontal="center" vertical="center" wrapText="1"/>
    </xf>
    <xf numFmtId="165" fontId="55" fillId="2" borderId="32" xfId="1" applyNumberFormat="1" applyFont="1" applyFill="1" applyBorder="1" applyAlignment="1">
      <alignment horizontal="center" vertical="center" wrapText="1"/>
    </xf>
    <xf numFmtId="0" fontId="1" fillId="0" borderId="1" xfId="3"/>
    <xf numFmtId="0" fontId="12" fillId="16" borderId="66" xfId="2" applyFont="1" applyFill="1" applyBorder="1" applyAlignment="1">
      <alignment horizontal="center" vertical="center"/>
    </xf>
    <xf numFmtId="14" fontId="60" fillId="0" borderId="52" xfId="2" applyNumberFormat="1" applyFont="1" applyBorder="1" applyAlignment="1">
      <alignment vertical="center"/>
    </xf>
    <xf numFmtId="14" fontId="60" fillId="0" borderId="78" xfId="2" applyNumberFormat="1" applyFont="1" applyBorder="1" applyAlignment="1">
      <alignment vertical="center"/>
    </xf>
    <xf numFmtId="0" fontId="56" fillId="0" borderId="63" xfId="0" applyFont="1" applyBorder="1" applyAlignment="1">
      <alignment horizontal="left" vertical="center" wrapText="1"/>
    </xf>
    <xf numFmtId="0" fontId="56" fillId="0" borderId="64" xfId="0" applyFont="1" applyBorder="1" applyAlignment="1">
      <alignment horizontal="left" vertical="center" wrapText="1"/>
    </xf>
    <xf numFmtId="0" fontId="56" fillId="0" borderId="65" xfId="0" applyFont="1" applyBorder="1" applyAlignment="1">
      <alignment horizontal="left" vertical="center" wrapText="1"/>
    </xf>
    <xf numFmtId="0" fontId="33" fillId="0" borderId="63" xfId="0" applyFont="1" applyBorder="1" applyAlignment="1">
      <alignment horizontal="left" vertical="center" wrapText="1"/>
    </xf>
    <xf numFmtId="0" fontId="33" fillId="0" borderId="64" xfId="0" applyFont="1" applyBorder="1" applyAlignment="1">
      <alignment horizontal="left" vertical="center" wrapText="1"/>
    </xf>
    <xf numFmtId="0" fontId="33" fillId="0" borderId="65" xfId="0" applyFont="1" applyBorder="1" applyAlignment="1">
      <alignment horizontal="left" vertical="center" wrapText="1"/>
    </xf>
    <xf numFmtId="0" fontId="49" fillId="0" borderId="63" xfId="0" applyFont="1" applyBorder="1" applyAlignment="1">
      <alignment horizontal="left" vertical="center" wrapText="1"/>
    </xf>
    <xf numFmtId="0" fontId="49" fillId="0" borderId="64" xfId="0" applyFont="1" applyBorder="1" applyAlignment="1">
      <alignment horizontal="left" vertical="center" wrapText="1"/>
    </xf>
    <xf numFmtId="0" fontId="49" fillId="0" borderId="65" xfId="0" applyFont="1" applyBorder="1" applyAlignment="1">
      <alignment horizontal="left" vertical="center" wrapText="1"/>
    </xf>
    <xf numFmtId="0" fontId="19" fillId="6" borderId="54" xfId="0" applyFont="1" applyFill="1" applyBorder="1" applyAlignment="1">
      <alignment horizontal="right" vertical="center"/>
    </xf>
    <xf numFmtId="0" fontId="19" fillId="6" borderId="55" xfId="0" applyFont="1" applyFill="1" applyBorder="1" applyAlignment="1">
      <alignment horizontal="right" vertical="center"/>
    </xf>
    <xf numFmtId="0" fontId="14" fillId="11" borderId="55" xfId="0" applyFont="1" applyFill="1" applyBorder="1" applyAlignment="1" applyProtection="1">
      <alignment horizontal="center" vertical="center" wrapText="1"/>
      <protection locked="0"/>
    </xf>
    <xf numFmtId="0" fontId="14" fillId="11" borderId="5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3" fillId="0" borderId="41" xfId="0" applyFont="1" applyBorder="1"/>
    <xf numFmtId="1" fontId="22" fillId="2" borderId="14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2" xfId="0" applyFont="1" applyBorder="1"/>
    <xf numFmtId="0" fontId="19" fillId="14" borderId="12" xfId="0" applyFont="1" applyFill="1" applyBorder="1" applyAlignment="1">
      <alignment horizontal="left" vertical="center" wrapText="1"/>
    </xf>
    <xf numFmtId="0" fontId="27" fillId="14" borderId="12" xfId="0" applyFont="1" applyFill="1" applyBorder="1"/>
    <xf numFmtId="0" fontId="11" fillId="2" borderId="43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23" fillId="2" borderId="38" xfId="0" applyFont="1" applyFill="1" applyBorder="1" applyAlignment="1">
      <alignment horizontal="center" vertical="center" wrapText="1"/>
    </xf>
    <xf numFmtId="0" fontId="30" fillId="0" borderId="28" xfId="0" applyFont="1" applyBorder="1"/>
    <xf numFmtId="0" fontId="11" fillId="2" borderId="44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48" fillId="0" borderId="63" xfId="0" applyFont="1" applyBorder="1" applyAlignment="1">
      <alignment horizontal="center" vertical="center" wrapText="1"/>
    </xf>
    <xf numFmtId="0" fontId="48" fillId="0" borderId="64" xfId="0" applyFont="1" applyBorder="1" applyAlignment="1">
      <alignment horizontal="center" vertical="center" wrapText="1"/>
    </xf>
    <xf numFmtId="0" fontId="48" fillId="0" borderId="65" xfId="0" applyFont="1" applyBorder="1" applyAlignment="1">
      <alignment horizontal="center" vertical="center" wrapText="1"/>
    </xf>
    <xf numFmtId="0" fontId="21" fillId="15" borderId="45" xfId="0" applyFont="1" applyFill="1" applyBorder="1" applyAlignment="1" applyProtection="1">
      <alignment horizontal="left" vertical="center"/>
      <protection locked="0"/>
    </xf>
    <xf numFmtId="0" fontId="51" fillId="15" borderId="46" xfId="0" applyFont="1" applyFill="1" applyBorder="1" applyProtection="1">
      <protection locked="0"/>
    </xf>
    <xf numFmtId="0" fontId="51" fillId="15" borderId="14" xfId="0" applyFont="1" applyFill="1" applyBorder="1" applyProtection="1">
      <protection locked="0"/>
    </xf>
    <xf numFmtId="0" fontId="25" fillId="0" borderId="0" xfId="0" applyFont="1" applyAlignment="1">
      <alignment horizontal="center"/>
    </xf>
    <xf numFmtId="0" fontId="19" fillId="4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22" fillId="6" borderId="33" xfId="0" applyNumberFormat="1" applyFont="1" applyFill="1" applyBorder="1" applyAlignment="1">
      <alignment horizontal="center" vertical="center"/>
    </xf>
    <xf numFmtId="1" fontId="22" fillId="6" borderId="34" xfId="0" applyNumberFormat="1" applyFont="1" applyFill="1" applyBorder="1" applyAlignment="1">
      <alignment horizontal="center" vertical="center"/>
    </xf>
    <xf numFmtId="1" fontId="23" fillId="11" borderId="38" xfId="0" applyNumberFormat="1" applyFont="1" applyFill="1" applyBorder="1" applyAlignment="1" applyProtection="1">
      <alignment horizontal="center" vertical="center"/>
      <protection locked="0"/>
    </xf>
    <xf numFmtId="1" fontId="23" fillId="11" borderId="39" xfId="0" applyNumberFormat="1" applyFont="1" applyFill="1" applyBorder="1" applyAlignment="1" applyProtection="1">
      <alignment horizontal="center" vertical="center"/>
      <protection locked="0"/>
    </xf>
    <xf numFmtId="0" fontId="19" fillId="14" borderId="45" xfId="0" applyFont="1" applyFill="1" applyBorder="1" applyAlignment="1">
      <alignment horizontal="left" vertical="center"/>
    </xf>
    <xf numFmtId="0" fontId="19" fillId="14" borderId="46" xfId="0" applyFont="1" applyFill="1" applyBorder="1" applyAlignment="1">
      <alignment horizontal="left" vertical="center"/>
    </xf>
    <xf numFmtId="0" fontId="19" fillId="14" borderId="14" xfId="0" applyFont="1" applyFill="1" applyBorder="1" applyAlignment="1">
      <alignment horizontal="left" vertical="center"/>
    </xf>
    <xf numFmtId="0" fontId="19" fillId="14" borderId="45" xfId="0" applyFont="1" applyFill="1" applyBorder="1" applyAlignment="1">
      <alignment horizontal="left" vertical="center" wrapText="1"/>
    </xf>
    <xf numFmtId="0" fontId="19" fillId="14" borderId="46" xfId="0" applyFont="1" applyFill="1" applyBorder="1" applyAlignment="1">
      <alignment horizontal="left" vertical="center" wrapText="1"/>
    </xf>
    <xf numFmtId="0" fontId="19" fillId="14" borderId="14" xfId="0" applyFont="1" applyFill="1" applyBorder="1" applyAlignment="1">
      <alignment horizontal="left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30" fillId="0" borderId="13" xfId="0" applyFont="1" applyBorder="1"/>
    <xf numFmtId="0" fontId="30" fillId="0" borderId="11" xfId="0" applyFont="1" applyBorder="1"/>
    <xf numFmtId="0" fontId="11" fillId="2" borderId="24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3" fillId="2" borderId="2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3" fillId="0" borderId="16" xfId="0" applyFont="1" applyBorder="1"/>
    <xf numFmtId="49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protection locked="0"/>
    </xf>
    <xf numFmtId="0" fontId="10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1" fontId="5" fillId="7" borderId="27" xfId="0" applyNumberFormat="1" applyFont="1" applyFill="1" applyBorder="1" applyAlignment="1">
      <alignment horizontal="center" vertical="center"/>
    </xf>
    <xf numFmtId="1" fontId="3" fillId="5" borderId="27" xfId="0" applyNumberFormat="1" applyFont="1" applyFill="1" applyBorder="1" applyAlignment="1">
      <alignment horizontal="center"/>
    </xf>
    <xf numFmtId="1" fontId="3" fillId="5" borderId="30" xfId="0" applyNumberFormat="1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 vertical="center"/>
    </xf>
    <xf numFmtId="0" fontId="3" fillId="5" borderId="4" xfId="0" applyFont="1" applyFill="1" applyBorder="1"/>
    <xf numFmtId="2" fontId="5" fillId="7" borderId="31" xfId="0" applyNumberFormat="1" applyFont="1" applyFill="1" applyBorder="1" applyAlignment="1">
      <alignment horizontal="center" vertical="center"/>
    </xf>
    <xf numFmtId="0" fontId="3" fillId="5" borderId="30" xfId="0" applyFont="1" applyFill="1" applyBorder="1"/>
    <xf numFmtId="0" fontId="4" fillId="6" borderId="28" xfId="0" applyFont="1" applyFill="1" applyBorder="1" applyAlignment="1">
      <alignment horizontal="center" vertical="center"/>
    </xf>
    <xf numFmtId="0" fontId="3" fillId="6" borderId="28" xfId="0" applyFont="1" applyFill="1" applyBorder="1"/>
    <xf numFmtId="0" fontId="35" fillId="2" borderId="12" xfId="0" applyFont="1" applyFill="1" applyBorder="1" applyAlignment="1">
      <alignment horizontal="center" vertical="center"/>
    </xf>
    <xf numFmtId="0" fontId="27" fillId="0" borderId="12" xfId="0" applyFont="1" applyBorder="1"/>
    <xf numFmtId="0" fontId="19" fillId="6" borderId="40" xfId="0" applyFont="1" applyFill="1" applyBorder="1" applyAlignment="1">
      <alignment horizontal="center" vertical="center"/>
    </xf>
    <xf numFmtId="0" fontId="27" fillId="6" borderId="12" xfId="0" applyFont="1" applyFill="1" applyBorder="1"/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3" fillId="3" borderId="12" xfId="0" applyFont="1" applyFill="1" applyBorder="1" applyAlignment="1" applyProtection="1">
      <alignment horizontal="left" vertical="center"/>
      <protection locked="0"/>
    </xf>
    <xf numFmtId="0" fontId="23" fillId="3" borderId="41" xfId="0" applyFont="1" applyFill="1" applyBorder="1" applyAlignment="1" applyProtection="1">
      <alignment horizontal="left" vertical="center"/>
      <protection locked="0"/>
    </xf>
    <xf numFmtId="0" fontId="23" fillId="3" borderId="28" xfId="0" applyFont="1" applyFill="1" applyBorder="1" applyAlignment="1" applyProtection="1">
      <alignment horizontal="left" vertical="center"/>
      <protection locked="0"/>
    </xf>
    <xf numFmtId="0" fontId="23" fillId="3" borderId="39" xfId="0" applyFont="1" applyFill="1" applyBorder="1" applyAlignment="1" applyProtection="1">
      <alignment horizontal="left" vertical="center"/>
      <protection locked="0"/>
    </xf>
    <xf numFmtId="49" fontId="35" fillId="2" borderId="50" xfId="0" applyNumberFormat="1" applyFont="1" applyFill="1" applyBorder="1" applyAlignment="1">
      <alignment horizontal="center" vertical="center"/>
    </xf>
    <xf numFmtId="49" fontId="35" fillId="2" borderId="51" xfId="0" applyNumberFormat="1" applyFont="1" applyFill="1" applyBorder="1" applyAlignment="1">
      <alignment horizontal="center" vertical="center"/>
    </xf>
    <xf numFmtId="49" fontId="35" fillId="2" borderId="52" xfId="0" applyNumberFormat="1" applyFont="1" applyFill="1" applyBorder="1" applyAlignment="1">
      <alignment horizontal="center" vertical="center"/>
    </xf>
    <xf numFmtId="49" fontId="35" fillId="2" borderId="53" xfId="0" applyNumberFormat="1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27" fillId="6" borderId="28" xfId="0" applyFont="1" applyFill="1" applyBorder="1"/>
    <xf numFmtId="0" fontId="8" fillId="2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5" fillId="7" borderId="29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5" fillId="6" borderId="38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30" fillId="0" borderId="27" xfId="0" applyFont="1" applyBorder="1"/>
    <xf numFmtId="0" fontId="30" fillId="0" borderId="30" xfId="0" applyFont="1" applyBorder="1"/>
    <xf numFmtId="0" fontId="19" fillId="6" borderId="33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27" fillId="0" borderId="28" xfId="0" applyFont="1" applyBorder="1"/>
    <xf numFmtId="0" fontId="21" fillId="15" borderId="12" xfId="0" applyFont="1" applyFill="1" applyBorder="1" applyAlignment="1" applyProtection="1">
      <alignment horizontal="left" vertical="center" wrapText="1"/>
      <protection locked="0"/>
    </xf>
    <xf numFmtId="0" fontId="51" fillId="15" borderId="12" xfId="0" applyFont="1" applyFill="1" applyBorder="1" applyProtection="1">
      <protection locked="0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21" fillId="15" borderId="12" xfId="0" applyFont="1" applyFill="1" applyBorder="1" applyAlignment="1" applyProtection="1">
      <alignment horizontal="left" vertical="center"/>
      <protection locked="0"/>
    </xf>
    <xf numFmtId="0" fontId="21" fillId="15" borderId="45" xfId="0" applyFont="1" applyFill="1" applyBorder="1" applyAlignment="1" applyProtection="1">
      <alignment horizontal="left" vertical="center" wrapText="1"/>
      <protection locked="0"/>
    </xf>
    <xf numFmtId="0" fontId="34" fillId="2" borderId="3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/>
    </xf>
    <xf numFmtId="0" fontId="34" fillId="2" borderId="40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34" fillId="2" borderId="41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 applyProtection="1">
      <alignment horizontal="center" vertical="center"/>
      <protection locked="0"/>
    </xf>
    <xf numFmtId="0" fontId="38" fillId="10" borderId="55" xfId="0" applyFont="1" applyFill="1" applyBorder="1" applyAlignment="1">
      <alignment horizontal="center" vertical="center" wrapText="1"/>
    </xf>
    <xf numFmtId="0" fontId="38" fillId="10" borderId="57" xfId="0" applyFont="1" applyFill="1" applyBorder="1" applyAlignment="1">
      <alignment horizontal="center" vertical="center" wrapText="1"/>
    </xf>
    <xf numFmtId="0" fontId="37" fillId="0" borderId="55" xfId="0" applyFont="1" applyBorder="1" applyAlignment="1" applyProtection="1">
      <alignment horizontal="left" vertical="center"/>
      <protection locked="0"/>
    </xf>
    <xf numFmtId="0" fontId="37" fillId="0" borderId="56" xfId="0" applyFont="1" applyBorder="1" applyAlignment="1" applyProtection="1">
      <alignment horizontal="left" vertical="center"/>
      <protection locked="0"/>
    </xf>
    <xf numFmtId="0" fontId="23" fillId="3" borderId="40" xfId="0" applyFont="1" applyFill="1" applyBorder="1" applyAlignment="1">
      <alignment horizontal="center" vertical="center"/>
    </xf>
    <xf numFmtId="49" fontId="35" fillId="6" borderId="12" xfId="0" applyNumberFormat="1" applyFont="1" applyFill="1" applyBorder="1" applyAlignment="1">
      <alignment horizontal="center" vertical="center"/>
    </xf>
    <xf numFmtId="0" fontId="59" fillId="15" borderId="45" xfId="0" applyFont="1" applyFill="1" applyBorder="1" applyAlignment="1" applyProtection="1">
      <alignment horizontal="left" vertical="center" wrapText="1"/>
      <protection locked="0"/>
    </xf>
    <xf numFmtId="0" fontId="59" fillId="15" borderId="46" xfId="0" applyFont="1" applyFill="1" applyBorder="1" applyAlignment="1" applyProtection="1">
      <alignment horizontal="left" vertical="center" wrapText="1"/>
      <protection locked="0"/>
    </xf>
    <xf numFmtId="0" fontId="59" fillId="15" borderId="14" xfId="0" applyFont="1" applyFill="1" applyBorder="1" applyAlignment="1" applyProtection="1">
      <alignment horizontal="left" vertical="center" wrapText="1"/>
      <protection locked="0"/>
    </xf>
    <xf numFmtId="0" fontId="27" fillId="14" borderId="46" xfId="0" applyFont="1" applyFill="1" applyBorder="1"/>
    <xf numFmtId="0" fontId="27" fillId="14" borderId="14" xfId="0" applyFont="1" applyFill="1" applyBorder="1"/>
    <xf numFmtId="0" fontId="29" fillId="2" borderId="40" xfId="0" applyFont="1" applyFill="1" applyBorder="1" applyAlignment="1">
      <alignment horizontal="center" vertical="center" wrapText="1"/>
    </xf>
    <xf numFmtId="0" fontId="30" fillId="0" borderId="12" xfId="0" applyFont="1" applyBorder="1"/>
    <xf numFmtId="0" fontId="9" fillId="2" borderId="1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17" xfId="0" applyFont="1" applyBorder="1" applyAlignment="1">
      <alignment horizontal="left"/>
    </xf>
    <xf numFmtId="0" fontId="19" fillId="0" borderId="34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9" fillId="0" borderId="41" xfId="0" applyFont="1" applyBorder="1" applyAlignment="1">
      <alignment horizontal="left"/>
    </xf>
    <xf numFmtId="0" fontId="19" fillId="0" borderId="28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9" fillId="0" borderId="17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3" fillId="3" borderId="40" xfId="0" applyFont="1" applyFill="1" applyBorder="1" applyAlignment="1" applyProtection="1">
      <alignment horizontal="center" vertical="center"/>
      <protection locked="0"/>
    </xf>
    <xf numFmtId="1" fontId="23" fillId="5" borderId="38" xfId="0" applyNumberFormat="1" applyFont="1" applyFill="1" applyBorder="1" applyAlignment="1">
      <alignment horizontal="center" vertical="center"/>
    </xf>
    <xf numFmtId="1" fontId="23" fillId="5" borderId="39" xfId="0" applyNumberFormat="1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19" fillId="0" borderId="45" xfId="0" applyFont="1" applyBorder="1" applyAlignment="1" applyProtection="1">
      <alignment horizontal="left" vertical="center" wrapText="1"/>
      <protection locked="0"/>
    </xf>
    <xf numFmtId="0" fontId="19" fillId="0" borderId="46" xfId="0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37" fillId="0" borderId="61" xfId="0" applyFont="1" applyBorder="1" applyAlignment="1">
      <alignment horizontal="center" vertical="center" textRotation="90"/>
    </xf>
    <xf numFmtId="0" fontId="37" fillId="0" borderId="62" xfId="0" applyFont="1" applyBorder="1" applyAlignment="1">
      <alignment horizontal="center" vertical="center" textRotation="90"/>
    </xf>
    <xf numFmtId="0" fontId="37" fillId="0" borderId="43" xfId="0" applyFont="1" applyBorder="1" applyAlignment="1">
      <alignment horizontal="center" vertical="center" textRotation="90"/>
    </xf>
    <xf numFmtId="0" fontId="19" fillId="6" borderId="58" xfId="0" applyFont="1" applyFill="1" applyBorder="1" applyAlignment="1">
      <alignment horizontal="right" vertical="center"/>
    </xf>
    <xf numFmtId="0" fontId="19" fillId="6" borderId="59" xfId="0" applyFont="1" applyFill="1" applyBorder="1" applyAlignment="1">
      <alignment horizontal="right" vertical="center"/>
    </xf>
    <xf numFmtId="0" fontId="19" fillId="6" borderId="60" xfId="0" applyFont="1" applyFill="1" applyBorder="1" applyAlignment="1">
      <alignment horizontal="right" vertical="center"/>
    </xf>
    <xf numFmtId="0" fontId="37" fillId="0" borderId="58" xfId="0" applyFont="1" applyBorder="1" applyAlignment="1" applyProtection="1">
      <alignment horizontal="left" vertical="center" wrapText="1"/>
      <protection locked="0"/>
    </xf>
    <xf numFmtId="0" fontId="37" fillId="0" borderId="59" xfId="0" applyFont="1" applyBorder="1" applyAlignment="1" applyProtection="1">
      <alignment horizontal="left" vertical="center" wrapText="1"/>
      <protection locked="0"/>
    </xf>
    <xf numFmtId="0" fontId="37" fillId="0" borderId="60" xfId="0" applyFont="1" applyBorder="1" applyAlignment="1" applyProtection="1">
      <alignment horizontal="left" vertical="center" wrapText="1"/>
      <protection locked="0"/>
    </xf>
    <xf numFmtId="0" fontId="38" fillId="9" borderId="55" xfId="0" applyFont="1" applyFill="1" applyBorder="1" applyAlignment="1">
      <alignment horizontal="center" vertical="center" wrapText="1"/>
    </xf>
    <xf numFmtId="0" fontId="38" fillId="9" borderId="57" xfId="0" applyFont="1" applyFill="1" applyBorder="1" applyAlignment="1">
      <alignment horizontal="center" vertical="center" wrapText="1"/>
    </xf>
    <xf numFmtId="0" fontId="12" fillId="16" borderId="58" xfId="2" applyFont="1" applyFill="1" applyBorder="1" applyAlignment="1">
      <alignment horizontal="center" vertical="center"/>
    </xf>
    <xf numFmtId="0" fontId="12" fillId="16" borderId="60" xfId="2" applyFont="1" applyFill="1" applyBorder="1" applyAlignment="1">
      <alignment horizontal="center" vertical="center"/>
    </xf>
    <xf numFmtId="0" fontId="60" fillId="0" borderId="75" xfId="2" applyFont="1" applyBorder="1" applyAlignment="1">
      <alignment horizontal="center" vertical="center"/>
    </xf>
    <xf numFmtId="0" fontId="60" fillId="0" borderId="76" xfId="2" applyFont="1" applyBorder="1" applyAlignment="1">
      <alignment horizontal="center" vertical="center"/>
    </xf>
    <xf numFmtId="0" fontId="60" fillId="0" borderId="29" xfId="2" applyFont="1" applyBorder="1" applyAlignment="1">
      <alignment horizontal="center" vertical="center"/>
    </xf>
    <xf numFmtId="0" fontId="60" fillId="0" borderId="77" xfId="2" applyFont="1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60" fillId="0" borderId="28" xfId="2" applyFont="1" applyBorder="1" applyAlignment="1">
      <alignment horizontal="center" vertical="center"/>
    </xf>
    <xf numFmtId="0" fontId="60" fillId="0" borderId="39" xfId="2" applyFont="1" applyBorder="1" applyAlignment="1">
      <alignment horizontal="center" vertical="center"/>
    </xf>
    <xf numFmtId="0" fontId="12" fillId="16" borderId="67" xfId="2" applyFont="1" applyFill="1" applyBorder="1" applyAlignment="1">
      <alignment horizontal="center" vertical="center"/>
    </xf>
    <xf numFmtId="0" fontId="12" fillId="16" borderId="68" xfId="2" applyFont="1" applyFill="1" applyBorder="1" applyAlignment="1">
      <alignment horizontal="center" vertical="center"/>
    </xf>
    <xf numFmtId="0" fontId="60" fillId="0" borderId="69" xfId="2" applyFont="1" applyBorder="1" applyAlignment="1">
      <alignment horizontal="center" vertical="center" wrapText="1"/>
    </xf>
    <xf numFmtId="0" fontId="60" fillId="0" borderId="70" xfId="2" applyFont="1" applyBorder="1" applyAlignment="1">
      <alignment horizontal="center" vertical="center" wrapText="1"/>
    </xf>
    <xf numFmtId="0" fontId="60" fillId="0" borderId="42" xfId="2" applyFont="1" applyBorder="1" applyAlignment="1">
      <alignment horizontal="center" vertical="center" wrapText="1"/>
    </xf>
    <xf numFmtId="0" fontId="60" fillId="0" borderId="52" xfId="2" applyFont="1" applyBorder="1" applyAlignment="1">
      <alignment horizontal="center" vertical="center" wrapText="1"/>
    </xf>
    <xf numFmtId="0" fontId="60" fillId="0" borderId="71" xfId="2" applyFont="1" applyBorder="1" applyAlignment="1">
      <alignment horizontal="center" vertical="center" wrapText="1"/>
    </xf>
    <xf numFmtId="0" fontId="60" fillId="0" borderId="53" xfId="2" applyFont="1" applyBorder="1" applyAlignment="1">
      <alignment horizontal="center" vertical="center" wrapText="1"/>
    </xf>
    <xf numFmtId="0" fontId="60" fillId="0" borderId="72" xfId="2" applyFont="1" applyBorder="1" applyAlignment="1">
      <alignment horizontal="center" vertical="center"/>
    </xf>
    <xf numFmtId="0" fontId="60" fillId="0" borderId="70" xfId="2" applyFont="1" applyBorder="1" applyAlignment="1">
      <alignment horizontal="center" vertical="center"/>
    </xf>
    <xf numFmtId="0" fontId="60" fillId="0" borderId="73" xfId="2" applyFont="1" applyBorder="1" applyAlignment="1">
      <alignment horizontal="center" vertical="center"/>
    </xf>
    <xf numFmtId="0" fontId="60" fillId="0" borderId="74" xfId="2" applyFont="1" applyBorder="1" applyAlignment="1">
      <alignment horizontal="center" vertical="center" wrapText="1"/>
    </xf>
    <xf numFmtId="0" fontId="60" fillId="0" borderId="46" xfId="2" applyFont="1" applyBorder="1" applyAlignment="1">
      <alignment horizontal="center" vertical="center" wrapText="1"/>
    </xf>
    <xf numFmtId="0" fontId="60" fillId="0" borderId="14" xfId="2" applyFont="1" applyBorder="1" applyAlignment="1">
      <alignment horizontal="center" vertical="center" wrapText="1"/>
    </xf>
    <xf numFmtId="0" fontId="60" fillId="0" borderId="45" xfId="2" applyFont="1" applyBorder="1" applyAlignment="1">
      <alignment horizontal="center" vertical="center" wrapText="1"/>
    </xf>
    <xf numFmtId="0" fontId="1" fillId="0" borderId="14" xfId="3" applyBorder="1" applyAlignment="1">
      <alignment horizontal="center" vertical="center" wrapText="1"/>
    </xf>
    <xf numFmtId="0" fontId="12" fillId="16" borderId="59" xfId="2" applyFont="1" applyFill="1" applyBorder="1" applyAlignment="1">
      <alignment horizontal="center" vertical="center"/>
    </xf>
    <xf numFmtId="166" fontId="12" fillId="16" borderId="58" xfId="4" applyFont="1" applyFill="1" applyBorder="1" applyAlignment="1">
      <alignment horizontal="center" vertical="center"/>
    </xf>
    <xf numFmtId="166" fontId="12" fillId="16" borderId="59" xfId="4" applyFont="1" applyFill="1" applyBorder="1" applyAlignment="1">
      <alignment horizontal="center" vertical="center"/>
    </xf>
    <xf numFmtId="166" fontId="12" fillId="16" borderId="60" xfId="4" applyFont="1" applyFill="1" applyBorder="1" applyAlignment="1">
      <alignment horizontal="center" vertical="center"/>
    </xf>
    <xf numFmtId="14" fontId="60" fillId="0" borderId="58" xfId="2" applyNumberFormat="1" applyFont="1" applyBorder="1" applyAlignment="1">
      <alignment horizontal="center" vertical="center"/>
    </xf>
    <xf numFmtId="0" fontId="60" fillId="0" borderId="60" xfId="2" applyFont="1" applyBorder="1" applyAlignment="1">
      <alignment horizontal="center" vertical="center"/>
    </xf>
    <xf numFmtId="0" fontId="60" fillId="0" borderId="58" xfId="2" applyFont="1" applyBorder="1" applyAlignment="1">
      <alignment horizontal="center" vertical="center" wrapText="1"/>
    </xf>
    <xf numFmtId="0" fontId="60" fillId="0" borderId="59" xfId="2" applyFont="1" applyBorder="1" applyAlignment="1">
      <alignment horizontal="center" vertical="center" wrapText="1"/>
    </xf>
    <xf numFmtId="0" fontId="60" fillId="0" borderId="60" xfId="2" applyFont="1" applyBorder="1" applyAlignment="1">
      <alignment horizontal="center" vertical="center" wrapText="1"/>
    </xf>
    <xf numFmtId="0" fontId="60" fillId="0" borderId="58" xfId="2" applyFont="1" applyBorder="1" applyAlignment="1">
      <alignment horizontal="center" vertical="center"/>
    </xf>
    <xf numFmtId="0" fontId="60" fillId="0" borderId="59" xfId="2" applyFont="1" applyBorder="1" applyAlignment="1">
      <alignment horizontal="center" vertical="center"/>
    </xf>
    <xf numFmtId="0" fontId="60" fillId="0" borderId="12" xfId="2" applyFont="1" applyBorder="1" applyAlignment="1">
      <alignment horizontal="center" vertical="center" wrapText="1"/>
    </xf>
    <xf numFmtId="0" fontId="60" fillId="0" borderId="41" xfId="2" applyFont="1" applyBorder="1" applyAlignment="1">
      <alignment horizontal="center" vertical="center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D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61463</xdr:rowOff>
    </xdr:to>
    <xdr:sp macro="" textlink="">
      <xdr:nvSpPr>
        <xdr:cNvPr id="1025" name="AutoShape 1" descr="data:image/png;base64,iVBORw0KGgoAAAANSUhEUgAAAGAAAABSCAYAAACrKtGeAAAAAXNSR0IArs4c6QAAIABJREFUeF60vAeQpdl13/e7X375vX6v43SYntCTw87uzs5sArgAFiBBCYFBoG0mS5RIURYls1y2XMWSq0RVWWWalIpBpIpmiSYokhBAYAEQGdjF5ryzMzs5dU6v++X3vS9f+35vloJNSLQloLd6uvd1eP3Oueec//mf/7lCSin5Hr/FUiJEgpAa6S8XIUL9F5vp/0stIhEJMTpC6ggBQv2fFEACMgaZINTnIlE/QSwiNPWr1G+Q6rF4+L3pZ3b6uPp+oanfoaknAWFAZIEm1Q8iYw2BDppGTASaQEhj+LPCT3+TTJ/FGn6feubhj977Z/hs3Pva98Js4vvhAEmASMzUcChjY6QG0UiIRICGiZbow1dHmDoEIUnUY/QR9JGxi0xcSDpADxHGxEkfmfSQDIbGund0DBkjhY3QcmDkkXoOqWfQdAshy6CbCC2LRgFkllg5WgNDWsMDov5VB0a5QjlO2VuEQ0emb8rRyg3qdXynM/7LXfB9cUCARL93lpThh3++OmUeIs4MT7V6gTICPJBtwrAB0SJJ0EUGO0ivjlCP+W1k5JPEXeIoJo4S4igiiROkGB5PI9HQDYFuGWDaCDODZuXRjAyJU0SYFTSrhmbUEEYVrDGEXkYnR4JyggPSGkaYii4RgzBTY6f2TkNAnXz1ybvv/+XGTx39/YgA9adqhAh10qREimAYxrEDwkNqfZKkThJuELtL4K0QD+oIbw3faxF5XUI3IOiFBK5PHAVEyb3flf5O9a4jNCM1UEQ8THmaRFPpRgNNF5iWSdbOYuRymAX1MYPIlDGcaXRrAs2ex7CqCH0CRA3IpykxPfHp4ZdpYlMnP/3702dTr8743lj/++UAkndDNkHZLSFEEwOIewj/Lr57l3hwDQZ3YLBN1OvQbXZxmx6uGxCr16/p2I6JUCdbF1jCRNeGtUWmuVp5WSCETqyMJmKENqwXUhpEsU4UCWQY4UYDIlVThE4mn6dYKVIYKWIWyuj2GMKZwcjtR7MPgD4DlNBjVSvCYZSlDlAp83ubfr6vEYAMh2mGCBF3CAeXGPRfxmleJ/EbJL0Ona02u1tdWr0eTj5DJTtCNg+GGSHjGM8LCKMATaUsJ8QwrNSIyhLqtAtTOSNChupEqoKvkUidKAZfPb2u4+QM7Iwq0hqJLxl0Ajpdn15vQK6UpzZZozRVRi86kJnCzJ7Gtg6jiQUQeSCDVM+pHJFGx7sp6XsTBN+fFCRDhGgjkh0S7waDneeg9QaWt4vrwdZqk43FBqZmMjk1Sm2sgNRCev0det0BUuo4GYdMTidX1LEy6sU76ekfnvQ4BSLK/CpBq0qi6wo9Rcg0PaliadHvBXgdg05PY+D5ZHMBI1WbbG6UwM9Qr6+xttQjDGHPvhEm5ms4pSqxUUFWj5J3zqNzBFRxT1OPqgvqEHxvjP/XR8BfhlwKHu896z1kIEMkJjI95QrOKYjnDwuX3CT2bxE0XyHZfRPNvcug12F9JaC51SOXdZiYGsfJS4KgT7u7jS5yFCoa5bKOZUMibfquREYegRsSeTa+PUhP/sQ4GI6CtBrejsHdux32PVRGNwdYso8kSyQdCHSiwEEaOpqI8F2D9sCj2dqmaOXJF0sYVgm/FbK+2GDX61GZspmbmcIqT2EWxtHLpzGdM5hSpaYysWamIDRFdvfgM4k+LEsiQf9L5PT/zUn/2REgU6yuD3G5wtCJclCfILqB3nyJfut5otYGg9027XqLfiOhkM1RqBXRrQF+1EzTRzYvKBSU83IEUYihaZiOj2ZYXL04IGOWaW67tHdDTr1nhjDZplRuYmWzJLHGhW85bK92OfPBKSqzPTQthECwtRzS3nUwC6BnIiyV/zM58hMJUh8Qtku0miG+38M2HHJOmShK2FbP1YgpVCOqkzUKY5NY5ZNo+fdgW8eHUFY4SGGSpL2J6ncUGFB9h4Ky70LX74kD3j31fzXmQiJMFZVSJ9FbRMkSsnOBaPd5kvYt3MY6rdWQXjfCyetUSuW0EA+SBnY2Il+JsMwsfl+nu2sSDMCPIgb9gNFJjYk5g1YroVLKsr2q8eYLGzzxI3swc100TUWaxfqywdbtDINWQmZkwJHHCggrYeOKz623Gxw5O8HIXoX5Be3NmGZjwOSRPFaxix6U8LoJprAZBAN6/RB8jaxVQIoMrZ0OjY5HvlCiNjtLbvYkevEMWWMBXZ9GilwKMFTlUQ4YhoMCAd9TB7yLZv6qAxKFdBSkpE3i3yRoPoNsvIRsrbKx3KPb6pOxsuRyFsIIEWaI5kSUijFONkFqAUno0NvJc+HFLuWyxez+Kos3ewRxl1OPWth5VzWtBLtH+PoXr3LuyTwjUyrjawQDnZe/NWBsvIbb1mltr3P6iRqF0TwvPrVMuVjgxAdLJGaHyA+IulkGfkRmwkDL9NEGBe5e7GFqOSqzGmbeIHFj3E6PUBbQhIGQBdq7Cb1+Qml8hqnD7yVTOYnlTCP0URKhmjsVvffs872PgP+3AxQuVo+p94AkaRC5LxPVn0FrXaa7uc7KLRdTlxSrRRLNw9T65LMGmYIJuQGG5iH0mCTJpugmDiTXXtPZWIQHHz7O7Zsr2NmYww8KtEwnfWmJO8nz39xk9qDJzBEV9BZ33vEJXIOx2QKeZ7DydoPyuM7CqXGefuoK8wenmH9UpUiP5nbMytWE6mSekYMJpu0RbI7w+jOrzOwdpTQraPQ9qiMWxYpHv1+g1bTR+wYZa4KEMdaWQ3q+zbGzD1GdP45uzRDrRYRm/iVtIYTqGv7/Vej/ZA2QKefyHZ2f6hCJSBTKUYW29Q3C+pcRnW027rRYvrPO9OQU5XKO3fYWxaqkMpJg2z5SOrzzdoP9B6ewCi2EoU6yoiXArU/whT/e4eCRWXpuHcvROHx/kVy1h6E7JJHgjRcDpPA5+lCZrptw6cVdjpzMMLbfxvclt14esLnpc/J8jfamTE/u/R9yMMyYjcU4ddih+8qU90ZokcU73xiw2+zz8AfnMLIxqxst8qMJ+ZGYoJtFhmPYcpKtLdXL1BgbO87Oap8r166xcP9jHD75HsgoykNDCBuJ/R0w9T844V2qTfxHoNNf44DvrAGq2CrjK2NGJDt/Rm/3M+jtFTavtdjadNl/cB+a3WenscHczCj5cofESIjVqY+KfOWPErJ5j0MnKozOBpi2yuUaWpDj2S8YaCacPlvl9s1ddtoNarN9pqbHcZyQ5dUBWatCZU4QqeLvOehaglUL0SIDvy0IwixGISBjCG6/3SMxdymOVNhYdol9wanHshh5i+aKzQv/fpH9D05Aro8yzvScQ3Zc8U1VolaZK2822H//ecpjC6wttdna7nD8yCP4LYNXX3yVyf2HOXb2FHpOQzPy6HIERDZFQ8Ne4V7vfI+w+s9zAAMSMilTKWSESHyI12l3Podc/zqyd4fNywG9TsjM/BSu10ETTcb35onTChUM87hI0JIML30lw1i1xtLSOqWqzdxhg9JoE0srsni5wFuvLnLmPSOUJ4q025JIDMiNm8hMhkCMIrUsQZKkEFOKLJGqI5qNmURoWkI2jkD3MHQXRwa4XkjS2CUMI0rlLLmiT9gt8/Tn7zA7W+ToI5M0dloM+gmj+xLifAYzGmPnnRxvv7rByXOPMvPACaSo0t8JuXxljen5o5imzt0XXyRfhrn7j2BVTGyrgmYcBi0z5LtU6tT7JNjoinFVZ/m71Of/NAyNIdZTqIMeByTxDbz2U/jrzxP1lli/OiDu6kzOlnDjFk5uQLVcoefGtJo94iRgeq9GxlG0s8Xl1yzsTAGv69Kq75KImD37i1QmLPqDmK1mQm2qgj1SxjXLdESVjqjhRiUSL0eLDAMFAaWOJjUiDGLTQchemocNLcA0euSNAQV65AwVNRsUaFPUGhhJnda64NprbRb2jzAyBSpzxLogU0zQ5DQ7yzE7SwbeboWpw0eZPXuKna0II7DJVma4urSEozepWia3Lz2HZbos3DePNhJhOecxM0dAqAJtpRYfHt57lSHt4v+fb39tClJ9puJykniRcOdLJLufI2k0uXWlTeIlTE0X8GKPrGqiqgPWb1todki+mCCTCMfRyGYUHeyyettga8li7lAJKxty61qbQWBR21+gNDnFgDHq2iSb2iiNpEI/GsVNagRk0TyD3e42A4XbnQTbcdCdvWBXIOoRDeqg97GEQJdZdMMho3tkjF2qRp2a0aRor1Aydin4Ln59Edfz0PSQbClLuTJCb6vG1pZk78JZbr62Tm3mIHtOnubapVWEH3P49APElmTz1osk/g6FTMCdK69jStj/oIUYKZPNfwgj8xCRGEXHQVP9kgKrKgt8lznCf9QBqngEIsZOXGK5gdv6FtrGU2iNFS5c2sWJC4xPC/y4SbFqkS8PuZa3Xww4/dgIRmYDkQwHHqp2+F6M369y+4rLodN5zKJPo1emq03Tyo7TiObZjaapM0pHlFPaWYQhscgQmSU0YdLdvM72nQtkrTa16RKbjTEWjr+P3bVbyMFFhObjti1kZo787DFy+WyaNg3ZwdL7OEabst5nSltnMnuXfFLH8Ntk7Ry7dUlrzebEfecRmSoXnr1CqTCDWZvDjyzm901g5Uyk3oXOOlvLF+h5mxQKIWuXbhKEOxw6vxe7chCr9CH0zDl0KmhqLiJVlH33Mc53dcC7lTuWETobBN1v4G98HrN1h2tv7OIlggN7x2n2NqhOhhTKEboQ+F2Hr326zw98dJZ8ZT3lT4TmIWWGtaUcTibDyqrL/KEMSX6CleQwt6ODbEX7GCRjdOIA31vDwsUkQMY9El2lGpXvLazEob+9y6B+nfl9Bt98do33/9DPcfvaNygX1wkGBv1OmdzoPHptDMvRkZGipzUSLSbGpJDZQ16LyFmrjGU32ZfvsMeKkR0Tt2kwt38BL7K48M1L9LZD9hw7y+zJo9ilgFj2SeJVZFSH7gb11Uu43Q3GRxxuXLiJTHIcfnQvWuUQ2fLHMI3TICtITc0uVMfwV99EkqQcwl9W7u+cUApZJxq8wWD9k1idS9y5vMNuXefUiUkWV5aZ2ifJj3hoWpDmZBkW+eZTA+wcPHh+HDvnIrUBrZbB7o7N1HyGpmnQE0dYCh7gbrxAWx8nDgK89hr4qxSc4Wyg00tou32yeQ0tCSkUxwmSKppWYPXGDfbNJayuunT6eYr5AdWxmPpaSG18H8VajsAL0MyI+uZ6Sh1k8zUy2SKxbhOKcTLFQxiOQ1lvcajislC0yevg2FliP8vbX3uF0PU59+SHMEdM0HaJvR5Eywz8dYLmKjarbG+uEccRM+Nl3nxhiWw1w74zBzBL58lV/iZoC0hNDXyM70rifVcHvOsELblMf+P3of4sjZU216/WOXlijsZKl9H5kPJYAoaabKn5lw96RL+xn5e/sUwS6cztz2I6Gs1+h/kjVZxCiXfEI9zoP8KStgdfG0d2egTdb6OzSnfjOmG/qTgJfM8niHsU8haxLzGkwcTcHPlqkd2WROq76GRZvLHDkSNV+l4T3AyFsRKDgYu75eBGkvZAMU42jmWixQ2KFUl5+gC9aJx84QBi5IEUre0ttLhvT8K+fJbcIMfGygaVkoVVcYiDLYLdu/TXd9nZukx9+Q691iqn3ldk7IDDjZebjFcymE6Jt1+6zdzRCUb27yM79hHs4vsQchqhaoH2Vwc5QsqBDHFQxdZQM9mU1fMRSZ2w8Vm6G38COxvcfCugNj6GFD0cq8/UvEGiqxPuITTlADX5UgSdjdct0rxt0nN72CM2xakKzcIU16NHuREdoRufxdck3vYtektvEvdeTxGM36un0VOt5cgaqgu1FdWFFyXsbjRodbpkCoLR6jRRKClXDZYWB+w9VKS706ZYM9neadFcg9HxI5SmD2GaZUItIXZj6qtbbO92kHoDEfZwynNY1fuozJ1DsxwqeoOHpsY4VM1T1ro0Ny6ydOF1kt4KMW0a9S3uOzLJ3ctXsHM9TjxhQcaDgeDyK21m5mfoNRSzusOR0+PY44fITn8C3XkcZG5IXKKIO5EOekQ6NYwTGWqKw5PoSUykhWjSQ/Rep7XyO2j962xcaTHo6YyM1xiEdfYfcAi8PphdrKwq8mbKiCo6WotLqeJAS+yUUnZFlTWOcTF4hJvyIVxtmkiYeK1F1t56Hlrr5Owme2cKmM4Ouu7TarbptVU6yBOEfaLQI1fSSXwTz21gaDksp4JTSWh0fSbGRtBFG8OK6fZcHK1KIvIkWR2RFEiEgWXOYRXHCK0agSvZun2bxsYyg1Bn4tADlA7cjzBNikHEiXGH+0YjyvImG9dfpFbwGcl1uPH2RXZWXbrNJR58IkNxj6/GQWjCJ2iNcvOdDrOTo6zebqGbMTPHxzGqj1Cc+BmkPpumwrQUq24tdYD6EEkZ6mHaLCjI5Gt9zHgDb/nfQusLdNZ8lq+5jE2P4MkOE9NOyu9sr/XJlU1yRQ3dDtANiZYINClItJBA1+iIaVais1wJHuNufB+eNofUMuiRS2vjGmF3h2rBw+AycWcVLXFpdwVhWMAyc5SLNqFXJ/Q7hKGbpjXdCIkTC92oMYja6fhyfDSPkd0lFh6WaRJ2EraW+hRGxtDtPFEQIJMSzngWc2wv+cIZbMZZ7/bo7TQIopjSngW0YiUd5GVFi0PFgAdGNhk3rmIkd4nbq/jrPb7xuWc5eW6SAw8IpNlJIboakIooT3M5oN8wKWZK3Lm+zuz+EUqzE2TGfgZz9HEkk6kD0t4ghaSqP4qkjHRPtTGIWBDpTaL2V4mW/w1Gb50rrw1w7AyZksAuDhgZsVm/PaA8ksPJa2zXe2iWy/iEQ6/jUyxqhJkElyrLyYNc8H6QuzzAwBjBEpmUQXQCH5lsYRh9wt0LDNZforej0pmgPHqUcrWcpsBOfYO1pTrlkXEKmQr9QYd+1MCXECQGndY2msxQKodUqhEWHtJPkJGOFzgUy/vJ58fptNp0Wi3MQpPiRBEzf4hs4SxU9hMHGdwgINS1dHAjVRebuNiiyVFnhTMj1xgzX6ezeocbz93FDAY88IOjaKXOUHSQRATSRIgI0RNsLlpkTYPOTkxnJ+HY2RHC8v0U934CYT2ISDLp9yrjqxmCkLGUiaZUC0lKZ8voFp3138bpPM3OXZ/bl7scODRBIDuMTug0tnrcfUdw6Ewe24GdepySboWKzu2bLcYm8mTGMizJ07zhP8lt+Tg9fQpNV0N1HWn5ODFYMsSrv03rylfp7awzvv8UY9OnsU2NxvYFWhuX8TomYzPnmNh/HMtRJ7lDmPS4sniBi7dfBktFhYWMQxw7QOu1GNUnyDmFlAbIZfNMTS2QL8/T8yw2Vt9h0L5ObbyIVTxGds95TGs/nnBwNUGo6K7AQSR9AuGTlascdW5ypvhtqtElNq6sYcqA+ZMasdEFhfFjSZzo6Fqc8lOdXYPudkyxUObS66ssLIxTPFBGq32UwuiPgdyTasbSObNKQbGMpJZKR1RO2iVqfhVv8/cxeg1e/dYao2OjFMoSM+NSGbHY2fDo7RRY365jCJNqtcS+owaJEXL1RoOZ/TW6+aO8Fj7BO/Hj9I296LqJoaleQc1GBIYeY7l9br/yeXaXLzCzcIaDZ99HRjNpLL/O7cvPEwc6x898iPG9J8DMEgk71av5YYtn3vo0FxafQc8q+GsTDJpoTpaCUePRAx/kwNgRtu5c5NIrX2Zin0F16iCViUcJQpPrr32DOLiFM1LEmj7H1J4niERZYbjUAWFiEYkuUWwS0aMcbXEy9yKnS9+iGN7CiHwsq59S8gr5KYWGHiqEpZPEeby2oLeuoWV0ur2ArZu7PPTkHIP8UUpzP4OmP4jUsySaMdRLxTJRfUI63YFruCu/j9b6Iq01nTefXePcI8dodpaZ2W+lhSUJIIltvH6B5ZsdGlttSjUToxiTHytRmZzmGf0HuNT/ED17FivJpYq1xB5gxCamnqSnJVq9werbrzK2f4bxA0cpGFNE7jpvPPdHxL7PsXMfobr3SJops5FFrCt1RIZ67y5PX/pjbqxfwO8H2LHFeC5HYJU5dOA89x8+T8EZR4QRu8uv8Nrzn0FYHQ6e+AjjMw+ixwk3rz7NpevfZLo2w+ixH8ecOEwqpYkkrszTNxV7q/pIQRJ7jMiLnB35Csftp8nJego29NBI6YU41rFDQTgQ1LdtOtsdZqtT7PS7VMbGef3rFzlxZpLcvim0qR+hUP4o0hhJD1QaAZFUqholAQTffRa58q+JvCu8/fUGlcIMI1M+keZRqhhsrrbYXZNEgYdlFBifmSdj9Lm1tolddJg7WeGW9V5e7b+Xu8YTCFMnF2VIzBhhqDGKGgEqFVuCv7WBEQYUp8YxrCz5wKDbWuHCc09x/KH3U56aI6/ZaIZKjsOpkxrIR3Gfm3de4srS2zTWFsmv3qVYmmH/+R9k/r7zWEYJEgNfiykOeqwsX+Tia1/GrlQ4eObjlEpTCN/l1Vc+y92bl5g99gQHzjxJgEko41RjFEiDgR6gBxpJpHSpu0yJl3ii+hSj+jXywS6xm021L4OWydaOS3e5ReBp2JbD3uNl+n2P0dIIza0+K8tNzj45hyyfxdn7MxjaIRAFPJX6pXoGxVnLTfrNP0Fb+xReo8Pzf7HJ4+8/wcbWInvmsmxtDGg3Ago5myQ26O628Xo6MwcrZKcDRCZDM3eC57wPs5g8jmtNolltLNTpFWm6KkapIDM1ZCYMUQg2dtQZ1yhEOp2wR9JZpTa1D6mbmIr11IeiXZU31XjSSCRa5NILWlx8+i/Y/cZnKNemOPmxn2Xs8Dl8YRIKgacJcn5CELvcfOcZLrz9Ig8+/jHGZo8hY4dBf5NLF57BI8++4+fRcxVCqaVpKIkloYgJEyNFXgEDskGdY/a3OF/+Irn+LbauuPS3ImIvIbISxkcsRsbz+D1BzxuQLdvgSiqFAt/81k0e+YFZrMl9GHM/Sa7wHhAlwhSNJp5qK4nji7gbv4ez/SJL7/Rp7IYcOLaHRmODUtGkteMzOZMjVwpSDtd3JZt3JfVui4MPWMS5cd4MP8wL0Q/TMQ9jSSOViai0gSEwFDWVDIhMhRggmwjFBCshMjoJ7kadSqWEbUkS3STo9cjZpXTgYUiljFMnUWImJpaUhFrIjW//BYt/+jtkxyc4+GN/h6ljjzBQ3ydNfDWpkh5apON2trn4+nNM712gPHuYQGZTyOsOWuzutjAyBaxyDU+JulQuVvpTYgaqgYs0fCWtjBKK8U2ezHyaefNlti+sEDYlc3tzWNUYx0pS7r+xBFvrXaYO52ncabJ/3xhvXuqQNz323rcfOf0RCuOfQOq1ocZIRUBCRDT4Kt7ab+E0V3n1q7vMHxuj2xswNplQX03Y3fTZM2dRqAZkU8GxQWc3z9pWj7mDeer2aZ4efIw7xjl8q0w+VsN4le+VJkehBIOc6COV1BANRxpYqigbMRYhq1euMlfJk8tmcOOErY1NZvcewa7mMBWPosUkmnKGjiNjEhGw8cZLvP27v4Y55rDnfR9k4b4fgtIIscylTK7q0pPEIIw0Os1dTMtAZstKu40W+wToxH5EFKtTrKmGljg2EKGOais9EREnkkiqBjMgpMup+FkeLn4Je/s6nTWX8XEbs+yhxZJ+y+HOxWYKMBcerNK820vFBp3IZvHNVc6+fz/RxHmyM38XLTOPUGKzWLqSRHVynyVY/y2inQZvfbPFuQ8c5tqVRQ4ft9i4Kxl0DXpuiyAcYGVsykrsms0RmwFjB2Z5K36CF5Ifpq/NERt5bJlBGDGm7qfoRWgOuu6RlRJDGCh5k6mBLkLseEDcbOA1Fxk1c7RcD6NUpjK7D6tgYA6UuEqQ6CJFUZY62YRsXr3IV//VP2d+TlAZL+GUzjP/xEehMEaiUF1kEIgE1eWoqUaShISYxFL1CgJfaOnHKFHUe5A6LYpV2jHwNJWCTOIkSZXYRiTo6V2q0Tu81/kiC+JFdu9u0Fh20VT/4Mf0myGamXDoUI3SpEHU1tjcaDExP8Jb39jh2NlxMrMLWPN/F6P0EELaqgjvSi3qEG59imjrj9lYarF7O2bh9Cirq5scOmERh8POzfd9Bp0czbpgd2tAkAxYeHAcf89BnvE+whX9UQw5lqYQZXAbDUuPUwhqapGS55DFwFCjCU1gKC1T6LJ14yplU8fSB2T7Pk6xQCuKyZcKOEXJSP4AAzekUMkSpkJdiR7FvPn6t/jyp36DRxZylAce79x2GH3sSR7+4I8i8nlEnCeSMZGICIVKLxEi0gkJ8JMMapEkVPGv+HoFgpIEX+0wyBh13sM4i1T1QD0WZtJeyBSrnOIrPJr7IkVvmcGSRrdpEHgm+YxJsWZj2y7bO1tUKkVuX2ty7HSNi6/0KI1lmT44jnngZzFqHwW10xDLQIrgOv7qb2O0vs47Fz1sr4yRG1AYCRid6Qzl5VJlbKUoGEmXKnp+ht01j9q+ca5Yx3jW+2k2tTM40QiJ7SHMiFyiiq9CMgk5FAwtIqwwRUKqoOq6RPNdgvoGoxkHPQwpWak+Cr/rcuONF9n1V5hYeJxMaYT77jtKohuYoUk20Pj0Z/8Nr7/5x9w3PYK80+HOboadnMbP/vT/zN4HztNOlWuKAgvxY4tESUpj8DSXrshghKpYhwQKhkcmMtbxhJc2YUlkEyiKPdLpGX362Fi+soPHhHiG9+tfYFa8Q+/GDpqo4IcFet0d3EaA6zbxBhFnzu1lYy3k4CGT5UWfvj/g6MlRmP9b2FP/bbo0IhK5Jb1olfjOv8Tpv8Dr325Tm5xMOZIjDyj5dpM4Dgg8iyiMMUylu9cxrZSAxrdGeS34IV7xP0aP0yTO0MCWOuFKPaqQizZc+lE5X0nNDaFhqnwuJJZIcESMdU8+rrSdhrDwmju8/swf0Vu6iTZzmI//5C8g9CKGplSZqoWxeParn+Xrf/7bTGUsonrMdhiS1Gq1dJhnAAAgAElEQVT8rZ/+Rxw4/TChnqTigOEpF+nnSXrqlbIiIUyhv0w/pk2YVPmetCYoRKRSk3o8SN9lGiFJHDIWXeZM5s85zbe5/uwaYTMgk81iaDpB32duXxV3MCBf0Ol1JU5WIGOL1aUNTj68DzH1ATJzP4tQiyIyactB+AbB7V/D6V7l5W92WDixn43FW5x+uJJy65urHu2mRhRoqFlBecRgYn8fu5plNznAi+5P8Hb8PnxjBmmG2JqNpYyMTI1vasrQpI4x1OKESk1qdqtQjSYxRYKpegRd1QkXXRj07t5l4/LTNJZuMnbwAc798MdJcO71EkoepvPclz7Hzec/z/zcFDcWN1hSSGp+Pz/18/8DueoUfT1CC9VEbWhIlWbU+7DjVUYWaRoaGlg9phAUhLGaIQxrg/peX9UI9fPqsSig6K9w2vwSZ40vs3v5DmMFJSyW+D2DjZU6s/M53F5EczeiVCqwsx0wWitx/codjp+fRt/zHnL7fwHN2avIuJ70gq/h3frf0JvrXHjJ5/DJOVaXbnH8gSLryxH9TkK+qJCIYNBLGAx80BL2PVRjXdvPc+4nuMHDxOZ4ajyV91MHpAZOUWjqgDQqNIFaBlIOUI+rpQtDV4VZSZsspOWl401jbQO5fZ3LV95mau8ZDj7xKGg2TqI02TGxYfAH//u/YDbucubUES7eWeaZF15lN4L/6Vd/jerUHD09SQuxOuV/medj5ZDhiU4N/R0nPEwUTzmMgJRkUM5KBH4aNUPHRUmAFW1yVD7Lo+an0NavE+0Ixuc0wnDA7mZIZUQnCQX9rsH4hM2VtwbM753g+pUV9p8q4cyeJ7vwS+iZE8oBLRl4X8C7+euEOztcfyvk0MkZVpZXOHSizN2bPeb25bHyrWE3qrgXz+TG2x6TZ4ps5E7wjPdjrPEQsVFVOoC0eVIGHjpAfVTGf9chKhUpJwwdoIZEyviarnoDE0wvLbJicYlk9w5ffuVZPvFTv4RTq6QyQCdFUQmxLvmtf/7PqHZbPH7+JINeyP/x6ad4fWmFX/vXf8D+k/cxEFq6+KdOsnLCsNBqBHJIvKXw855hVR1II+JeMfZU4U0jQBCkaWwYBVESpnsPB6NXedz4UyYGl9i6GpOtBNQmVO1QKVcniVRhsVNy8cJLfQ4cmOH61S1mFmzye8+QOfrL6M5ZxYZuy7D3Jfzb/wp3u87dqyEHDk+zurLNwVN5bl7tMDFlUq6p/SulgxTEkcHlN7eZvX+ORetBngk+zo48RWQVcUSILixMZWS1QKdSkAD7Xk0w9OHpV6oZVYRVROhpmgJHahhGRFZG+Mt38Ddv0bHg+LkfSPe3dF1T63RYWpIq9P7pL//3LL31Bv/oH/wMY1qWP/zSV/jCq2/yS//kn/KBj/84nlSEmjLk8F1tR6pGy1cGVa8jjYBhKkodoCJAfY/azkl/TtUIDT+5FzGp02JIeszFr/C49mn2iW+jKxGZ7mNbA1XpUmIt5fxjHT0e482XV1k4NMv1aw0m5hzK80exT/xjjMwjiDjZlHH7ywR3/iX9epPlGwl790+xsb3JoZMmmysa16+sY9sKXmXTFSHPbzE+m2Ps8Bw3ood5JvwIbQ7h2zkcZXSVhtSfcq8Aq0hQ6SeVsaYwUhn9Xv7XU21U6iTtXrQUkoju5h1G4y5bjW323X+e2B7BSBKMJKS9s47sNPnMn3ySnfo2P/HhH6Sgw0azw4uXb2DXajz5Iz9BdnQWT+j4UcjqxgaZbIFMvoR/j3KI1ATwXk1Io2LIxxFFEl8MHRDGinobOihNZXGCHveZkC/wmPgUB7WnycddAhlhSjM9GKkMK9YgUk3dNG++vMThwwvcuLnN+HSR0tx+7Pv+IXr2UdVhb8mk9ReEi79Bb6fN4mXJ3gMTbO2sc/yUQ+BLmnUlK2nT6XhYlsa+ozGVfQ6eleW6+2G+NfgEXTGP52RwpJWmHTstuv8hAoYpaYiChg0Yae63taEDbCGITT39vJAo1nUHbfE6JdNkexCy58QJgnaHC2+8ghV5PLh3loKtGiaBrho3J0GXGoGw6IuE9ZaLrM6QnTlMzx3w7AvPs2d6jtn5BdI2Ls3r8b0aMDSwQkmp0dPGTBlbDX7U6R+mLFWM06YsdBnlZR7VP8m+4BUyXphuL5mxAZpau1Ucj6KnlbymxFuvrnBg33Fu3NpkcmaUytwBzDM//64DGjLpfoHgzq/TaTVYey1h39EJVjZ3OXSiyI0rq4xNWdRqao1T6fojhDkgliGhXeGd4Em+7f44Te0AsaloAyuVp6fIRxXYFOUo0KhhCwMjpaOHzhkW5qGT1GaMUA5RjkIjJz3c228yZiUEfkKj36Ok6ayuLPLOtRu877Fz7J+oInyTbtKmZFpIYRDEISLyGZg5nr69xvzJc6zttFneXGXh/kco52v0hVp7tdK1rzhOUv5ooLb7pUEQqjVz5ZyQKLQJiHFFmHbNUSwQSYwMB+yJX+M94s+o7T5P43YPp6CRSbIIK8YwVJpKiKKIsdEyly+us2/fPNev1Zk6oPYRTmGe+vuYzjkFQzsy6n8N99avEvRb3Hre48ipPdxe2eDYsXHefHWdfQfVbq2axap39UcrZNBmbGGGq/E5vu1+gro8ijQr6NLBNrwU67+b35UjHCXgTh+7Z/B7DlDRMIwUkf7hujDTTjlDjNZaJ9q4zZij027uUMoV8JOIr33z2zxy5gQHp0fZ2mgNF/aigJFciUazxatXL6CXq9y4s8PU0eM0Ajhw7H7GD57E0xMGeBi+g6cminFCIIeoJwp83IGLp8S+CmzIMKUy1AAlJE+IRaC6abnJ3uhl3iM/RWH9Ai2lvtZ8rMhAqu1NDEJfYJgB+xdqXL24w/z+Sa5e3WTfsTL5mVNYJ/4Bpq2KsOzJyH0W9+4/Qwx2ePtrLY6emuHuyhrHT07wxostdCtCM9PRM4lSP2haivePPjrHLbHAc72fYjV5KL0mQNMV5lepZEgZqEhQaCdFQwoJKUPfg6gp9EwdMqQlFGWhKQVcWsqUwyTBxm3YvkOxNIowDexijjdfep0pWzKRV42WiT/wcD2Xspnl7so6v/m5P+Xk+Uc5e/A+cmWHK7ttTn/gx8AZJdQCeqqzD/KEwiWOtbQmJElEe22R1tptdnbWKY1MoOsxvqJuyzPoowsMUgCsFOItDgav87j8MwrblyjaEswQMx1xechEIwwcXNclkylw+2rEntki166scuyBccyZ+7GP/CKmdUZFQFdGwRt4y/8Cw13krW/sMjc7xVq9zskzM7xzoc7IuCBbDFPSSTN8dMMkiBOcsQwrHOaF3n/FzUTh9DIoI6kdFqFQzTANDXkf9X7PAakT3m3OhlBVfS11glCS1jD9eqJbOEmA3F0iWxhDZCyEKQjrDdqXXmMyM6BcHqHXahB6Pl7X47PffI7PXbzAr/zq/8q4lmEso7Hq+0TzJyE3hkgGDDQYhAVEouSGMb70CMMWnbvvkPOa3LlxkanZGXJOltiyudXVEZMPIQsTeImLHnc4Fn2bR5LPEN55B1u4mI6JGm2ohT9D3RESqQIeMFA7cI0C2ULE4p0Gp8/NEs88TObg38MwDiOSpCfj6DL+6u9g9F7j2itNsnqNbthj/5Ei62u7WDmfqTkTQyVspZ6QZaKkQzeCQf4IL3X/RtoJJ+whslUBVs3SEGoO68GwAKepRp1+/d3mTDlCdcDq61q6l6WixlGbMwpqGja60LBT6Vg4VC3oknwI3ctvMmm5WIaFlvSIvJCbt5b49T/694i5Q/yPv/K/kDR3iDZuUS6PsVSaRo7NpalKqhSqimu0S7+3SntwGy9cRgy2MRMPz3cpmTaJYZIYBtu7ip86iTH5KL5dIevvcIov8JD4LMHaLTKGYgkKKSPqd9Qs2MMPVP9UpNkIKZfH6fRatNsDjp2eJ9r3YZy5/wZDV4q5JJBRcgN//ZPoradYvd6ivZGnOpFFWjuMTYwQhBpWNkrlFGp7vd8RbG330qnPxLF5Xh28l5e8jxImB/DyHnacIS998kqjr0ukZhCLLGhO2qSkqSjN+8pR95CSrvjWd3uHezSF6mQVpNNMctJPxUwqxeViSffam1SSNuVsUUkZiBONV15/k9/85Gf42H/3Tzj3+HvZuXuJCaOLEVos5vcQj80QaBLpNem1brC08yIy2EJ3GgizhaUHw75B9SkRBGqegYnlObTaOTbCU5TnPkzZa3JafJ7T8ddx4np6kcGgV6Fb91m9G9Bpe9QmDA4eLnP7RoNDR/dw9coKmZLO7L69iCM/iTX1UTRRGspSYnEXWf8cUf0P6Gz3uPSCy9nHDnP79m3mDxW4ea1JFGm4fS8txKZhoGecdOtk/oEal5IHeab7o7jhg/QdRcRFVPx1Ku5dippHqOeJygdxjVHSdKnrGPoQBSnCLq0RuqKokzRCpGalj+XwU5QUKkZVQViplDQ+uttl9ZVvMp+NqBVqtAYDtjtd6vU6X/r2G/z4P/4VJuZm2LnxBnM5i82tJu09e9FGCtS9Nerbr+EP3sRQI9N0617dCRGiJ2rlQ0tHhYmahmkhemRjK/pCg9XeXkLt/ezLDbhf/woH+hdJOjE7qz71TYmM+5RrDuMTIxQqSrIZcP2i5ODhcV575Q57j1YYn9qLduzn0GtPpp2ySOJQxloDrfk0/fpvIAdtXvpcg4fOznNrbYn9C2VuX+uRKwrypQyZoomTV1Mmg5Vru0zcl6XrHOO55g9xK3gEYRZQbVjG3SRYv0Q5luilEvqew7R7LranbksRZHPZtLlTl3KoF10uldO7HVS/IBXjquCo2kBXUZKESLeJP+jj9vssvXOB7Qsvcnx+hkbPZ7exxU5bqfN0Nnou//Uv/wp7JifpXn8NO3Z55sJbFM4cQC/0qbvXMPRVdKV80AbpqCa9+kmlxiROlX1KOqmcrdhUTUn0EzNlUyORob11gBMlg4e1N4iaS2zebDLYiMiPVqmNFSmX1f1HPoYp6XYlvZZFuSp469UG979nGnP8CNbC38cs3AdJXjVikRSij3DfYLD924j+Va6+1MNKbJxqDivfp6B2oHLq2hglsTawLIOtRZNbl5Y58UQVvTrOCxtneO7ucQJjNi1Ejt9DeB1KuTzSMul2I5YvPJtidIWiqtUqtpNF6gaZXJ7xiSny5RrZWgWzVMLWNLQohHCA3mqxuXaHwcYWqzfv4nt9xkdsWo1tNhttitkqmmWmSGj7/x7M/Ogv/kNqeYdsc4OrN9/mtVuvU7m/QmncJXIaqf40vVcrUZsrEt9Qu2YxVmhixVY6e47U1TcqIanIU9fsKOGy5mJ0sxwMW5zWe8jeABHFhL4kcAIS18RIYgaDkFJphFa7zWhtis3NOm4/ZuGBScTke8ns/9vpVTkoldzQASFSrSDV/y2y9SVa6z5vPb3FufccY3N3iYMnKuw0W6wvDdDiLONVhW03qE3lmH8gg7Qilroz/NlfmCxtz2M6GezESyXZtmHhS0G/J9DaS6AIsjihVh3Fchxi3UCzHVp9dWOKw8j8DFPT8+wt1lK9flbEFFoe251t/E6TfrtNbXyC8Ykx/uxzf85Wq00hW6RcrNBud1jpbnP+bzzGaDbLmdpe/s/P/gmd3CYTZ3PYRZ/EULd5DcXIyugi0Yj1kFiLMSNV0A1iPbp35ZnSuIIT6RAb6Fqf0o7LcT0hW+8z2HWZGHPIlg2SjIs+sFOyTgmLhVSLhg32TM3wyivXWThWozg7hrbvJ8ns+RE0SoqAVyPJUEU5iWgRtz5PuPOHyMEOL3x+hYWDs0TCY2zWYXmpg9uBWnGCZr1Jq+5x9KGDbPkrFKox5elZvvXsgGdeL5Loo2SzithSvK8giH0imaWox/QVpxL45J1MmjLUBow0TdzAT7tPkTUZy9V4/8HTHJhRA4sIbctDVwfQEekOsW2rLUmHX/vN3xsO1rWQydok/b7PdrDNzMlRDkxOc3rsJL/71L+jP96jfNgmNEJsR6kxdHLmgEjXMFQfEEr8KE41nZqhWM8EUw1vjIhYEYCRGtoIrGCXQztdjhYEzTsdAjUDjhKsQsLIWJ7RgpEOpFRu390aXnAikyzXbtzl7OMzUFvAPPSLmMVz6IooVPcdxakDBLHwkf6buNu/j9Z/i41rfW5faXHygUO40SZxXCRjZyhmyty5vsTqrTqZYhGR95g+JBldGKfuVvntP99hUztN3i6ld+WpPzAUA/zEIhObtJKhLNVWshHV2ulqfUjg+h6hofSjERNGgR87eZZDY1l2NpeZy06TzVhI3U6vq1F7yoFm8xu/9Qfp8lUzctkzOUq372FXi3h6n2qpyHhhgufqN9jISJKihqclaEYPJ7Go6AFoCihDx9MIEp2MFpK3BX0vSPVLtkJh0kT15hEtar1X+XvTEzi9Ol5HyeLz9NsR9YYCACE5O6RYyVCpFBh0BeVKmXcur1DdYzN7aAw58QGyB/826NNoUidUXXOqDU0Uvo+JtTXc3U/DzlOYYZevfOYWR44fIhFuyiQuL63Q2u2kdWBissDc3CSlUQlOh9BWrX2RZxar/O5zE3j+YaShxFWKBoaBpvKjlep5FOspUjFYutaRFkFN0wiU+IqQXCh4cs8eHqlFnJh0GKeAq4esdA2WtpppM5XIhK98+WvkMzlCzeDQ0QNEQmN6/jDPv/IKiaGzvltns1imXR5Danba1Uq9B3GBTOjdu11L1QCDSHXvicSI1Wa8INZVFCiCT2AnA2asK/z4wlUeNnzqN7ZSJLf3oKoSfYhzuN0Rlla2aTc6zEyPYRlqgdvh7SvXePh9ByEzib3wd7DG3o9Qq7YoDWoaAYnUYiXRUssZ6sK854nX/xD8y6xekqwutdl3cDqFVO1Ok0IxS21MqX17aHoXdT9C4I2weLfL6LhFWDvBJ1+a4IWlh1g3x9BiAyPKEChxrualQieh1BDp7VbqCrL0vhESKTDSOyIV9ocJv80D1io/98QCk0Kn7rb55GuL3GzFnDt1BDvss7Wxki5nOIbBwrGTNLuKJNR5+8p1Lty8y+JOm8z8+2nknLSzVgqk2PAJkxy26KdKCS2dkPlpDSC0UklKpPC/UuOl+w4eE6zxiX03+cDo1yiGHTZv99lcDlg4OkKpGqibzSAusrjeTou1bRlkshqLi3UKIxmmDxUwS4/hHPsFsA6ljk80R0lPhzVA0bhpBKSK9RUGu/+OpPVF9E6LV55NGBl1yOehUhWEQrLbbjN3tEgchrgNycbthI31HhNHTPaeHuWOe5pn6+9jpX+YuG/jxhk8GWP6Hr7QU8MP779Ll3VSljW9/UrTycYaulA6UpeRziI/e3aOWatHxw155tISK0mBPXtGmZsqI4wcI4UcSytLOPkcwSBIicLlRpvrS6u02n0WHvtBelY2vTLBkBpxXBhe7keDQGbwY5N+FNGPJe1OzMr6Dm7QR2oamTChLHd4ZPIyH5+5RmnrJaolQTIwuHmtjtuDciVHJuMwGAwwnIBSpUw0iNKLnbbWGpw6PkIwOoZ18Odxxj+Y3iuh5CjqL0j3A8JUnKu2ufXhBUTSBf8N2vXfw/QusXZdZ3OxnV4Lkyn38SPJ9kbEoaNjbG1u0dxSWyk6k/MFnAmJXdMI41HWgw9xd/kA2ysmoeYQ2Yp4y6BrJu8uZkp19eSQXkVdf6Mlcar3UfNm4hCr1+Tc/B72TZYYuD2WNrfpOSO0E1X48mA6HJqd4ObdFRrtJtVSBUtRCLrO177xtVQh/QN/80co1NRWpFp1lXhqg13qqcy8HcPdfsS6G9P3TW4vtrmzvEXgD9CSiAJ17qtc52PzVzg4uMvSG9eoTjqMVcvpJSY79TaddoShLoLJS0aq47Tag/Qqg82NJtWRHGN7i/xf1Z3rbxzndYefuezM3i/cJZd3ipQoifL9bseWEztx0hZNGyQt2gL5UKBFW/RP6Jei3/oP9HtRJEWaAE2QNm6cNohjx0nkSJZkydbVEsU7d5e7S+7uzOxci/MuFdut48ZO+iEDEBQggVzNO3Pe857z+z0nmPwE5ZN/AdaiCj0CFRR9pmIyjhZAOBCWyibkwxnxHo7zVbzWN9F6e9w618FM6pjFkPK4RqcZsL/RxyzojM3pjM9ZCrYXRRa72w5+UiA99ghDZ5mLP2jRut1RCjjBSCp9kRgB5UWMJUsYSRViYYHGwnwLSUQbHifKMPLMJ59l+f576HVdNtduUZqZpRGZuOkSmVIFr9NEt3K0OntM1+vM1qeVdOZbX/sn3nnjLPcdXeLEU8/wwOnnFXNiROAV/afGlhvy+u6ArYGGE5qsNnu09z2ifg/N32XRuM5zk1c5pV2g5G3j90P29nyiQKNUsamOZ9XN18yBajTtbsqbbOENDIaDHnMny0QTRymv/Dlm+UnQiqObr0T3ozdfC2UPSOQNMImkTiIboiKivEW/+TU05/s4q+KUGVCbquNFuxyZX+Ta+XeoLcxQPtYnVRpgxBm1Z7xzoc2R+x4klS1QHl/B701y9sW3aV9bV50k0aEqQKompW1xikiTI1EZ0+jJkI1Y3DrSldJ45Lc+zfJjD3Pt+jo7Wxus3H8vfrbC29sdjq7cj+t4StTrRyFDd0gxVySftfnht7/Ohf/6LlUj5LHf/jxP/d4foRXKqmMl8kaxInVCuHXgKFZQ1w9oCG1xGGK7B2TD1znqvUZl7xrO9k1Wlm1yGR/XNeg0I5o7nnLnVCcMJqYsPDdivxNhZ4rsrO0zP58mNVfDWP5j8rOS95cVbESppRRrcIRf1qJEYL3qIKBuSKQgq+KQj8H7Kd29f8By1ll7e5fmlsb83AKdTpPZkxWuXVtl6qjF5IKtvFpn/sMnPsjw9BdP095x2GwlnHjkOfxenrPfPMPWG+cxQk+xFUy54VJyFrtOLKRdqb/Ig2+Qik319Lumxn2f+RQrjz/Ov7/0Pfqez+lPPks30nCNDEvHTrHe7LEwM67OENev3cAyMwSey6WXX6J/6yqG02VudoaZ5XuoHT9BZbpKLj9GJl0jyRkkkvtj4CQWXV1a6Tvo+5cI7nyb8cF5tAOH1VsDZus2tckegXCOIg1nv8Ctq6Pyx/xClfX1daZnp1hd7VAohEwfKxJNPkvm1F+hW8cxQ6muiltetFWKpTIiQCYqFVFmy0PYsOgFJBmRlWriut9g2P0WltPm/Cu7pM0qY+N5emyzfGwO03JpdPbI5gusXiiyenWP3/3rP6Tbgo07AfWZoxQr02S1cc69/EPOv/g9LNcnI0+9fA61AKMN0jc9BcMzI0N9yL5lcP/zz3Hi1IP88ze+wcLyKSZnJgnSRcaPHMWyLC5dXeNRhZQRKqLLzet3lATmWDnLP/7936H1e8xkpb0T41s2mp3BMGzlC9ZLFoX8GKVyBTOTJrFdVk5pRN5F4sYNitaAVCrk9o2Y/dYejzxdIJSTtBg5Io3BvnCCBL9ziyOLR1hfazBwhhx9aBJt7AilY39JXH1Cca1TkfjWxGoi/2EVfxXCQFVDR3nU4a4sN+UQORzrA7T4Bk73X4n7rxJ3PX7y8nVm5xYw9SGZAmTHTO6sJywsHKW7qfPKd17nz/72b3AlFnZzXP7JNfRUhVPPfIZMvcL2j77Huf/8Ps7aNro/ImaNFkBDV/uQ6PpFVBARVQo894UvUSnW+cpXv8LiiZO0DzqExRqPP/cCt6+/zcTUPGMTgjAIScKQ1laLn776I06Ml7n141ewwgBb5LWxfMnbJTFODnK+oqrIo5ekB2RLPU6eKHD8WImdxm1u39inXi+qUBGGopKGcnXI3LyYRfpqrwrcEhurIcViQYXCzbUB9z5SJRmfITv/+1iTXyS2peQgB64CuiqvHy7AXWD4h7GjY4E0sU8UXqB38G/gXsDb6XL+5TvML85j6mlyFVGYCS2qRKPp0mkavPDlL+D181x//Sa7rT4Pnf4cuYLo8rsQHeC3brH6+kV2r1zD2/OJfUkCMlhiLzVMAtMkWy7y4CeeZH75BN29Hq+89KLKhNLFPHq+gJkt0dnrqqplKiVyF/AE9tHpY4Ua01N1woMeWiIe6BCn28F3PJX2CiRWEyyxEWNnfcbqEQtLBTK5AZlcSKvZx3MSDvYDnH5MoWirN2Vzo8Xjn8yRyg3wHdjbMTDNIr6rs7a2zsmHprAnpkhNP0125k9IMstqsUUyoTD5H4CT+1BekKSLQjvRkn3C4RsMet9E966zv+Fx8/VdChPj2KU02eyiAjENE5vx+mPEmRQ3z16lvT1g5YnnVNbQunUFqxSQK8oNaxP1QgatdbobG7RXHZw9C98XxpBFaBdYevBBThw/yf72Du9ceZv2xrqSyKfSaUxbQkmaUBPXmYnIqNxOG9s2yJgpktAniIejk20qpXRK3sAl8IXCKLJKl2xOozI5ZGLKxs5IDcjB94X4pTE9l0UzhoRKXmiw3/U46ET0ugZLK5bC8+x126SCLFG/wFa7wcypEuX6GPrEaXIzXyLO34empVR5W7oesr99JF6Q2iYUBlPpBdAToZqfwem9CNFVnNWEG1d6WNYExeoiVinP7LGTyg1++cwNWmt73POp57GtDBe/+x1mjuSZe2Aaw2rjNba4cvYtzFyHI8s5hu2Ag1Wf22s+/Z0Axy1Qqi2RTeXo72wptYahAIICxhNgt0gTYxwzzdjcUSqzUwzWBKrkoQUiD+/hDHvYgcwlGBFtBaVgWg6FUsB4Xac+maE87hNGPo1tqdtkyBflVB+QLbojroYuJC45N1j4Hnj9In54gOcaGIZFr+cozunUUhprcoxM7QWy858nyT1AYGSVOFnsqxJ1InEJfRCu5sNCkAjQpWQqG5iyZiYtguHr9JwfYAVdBhs2ty62McxxStPzuLrG8ZOP0djxCFsJS888wvU3f8zOmz/joc/eQ67iMoy2aF5ocOONH7H4oE3tuLAWPEzHYNDJ0WlBYzWhvRHT24tJPB7iyCsAAAqPSURBVF06juppSMgo7IukqUY+Q352kfzMEqlUivVzb0BvH813lKUo1jzSEkJt4dZFVMY1anWTsVpCvjDASssP1ej1Am5elrQ0S7YgG6ykwxGlms3EdISROqTBxAb7rTyddp+CXWW/7dL3fSYWy2QnDYzxT1Ca+1MorKhTsGR4Im2R9FrCkKTYHzkEibEhSUZjRxRcQsrF7BEJM6d3BiPuMWzGXDmzoxr19aUFdnoh86fuZ7ZUVySRjes/Y+3aJe5/ap5MdptBs8mrL51jcvqAU48WiNNd1dMV13lmWGBAjsBNQS+m3wnotcDZCdWfnUHM0BXtpoiKcspBL+njwc4NEglBmk86FYqvG6ukUc3bZEtQqUiYGaKnBpiWFOFkE/XRBCwS+7SbafZ2TREJqWZTMLTpOXssHk9THU8pqWKr2cU5KFHKT7G1tUOiuSws1jErBZLpJyksfpkkvXxoupBnXQ1gGbk75aCrRqr8b2TT/8GMexfVrso38iYr+pMD4RZueE25WjgwuPDjKzSbLR549FPsdvcolmyWTpQxggZv/exVipWIyVmNyy9fZrO1yrO/M066cKBCXBxJlqFh98fZXPcZugnVmkBUR5My7DhHNIwJvADfDRWaXrxe0qcWDY6pCSsuwUhpSmeUSplCzVFa0l7HYn+vj21BbSLCTAuzWuAdEpHFlRCQxBniMMdBOySfrSpp+Z31NrV6CjsT0Wx0sSxbQVyvXb9Btphn4fgEZqGMPf0E9pE/IEzdr8KVpnJ7CVuK7H0470AyTDmAfiAv6BcP8VGzYOSHHc6pUGdUTU7L0nQQvUKP0O+D1ofA4M6bV7j02gUWVyYoSE9UbzE7Z1K0D2gcrNLcWOPmG2s8eXqGqSWxrB4oum4SCPkQOrdzvPYvt8jodQp1g+UH8xTGYtwgJGUaWHqAZesqe1FDHkIBOQnF3SCJDXypZw+kwCVlZ4thz+fNy/v0OwaR1+PJ02NMLQyIdSlnGxjyIMUlxTiSWlRjK2R7w6dSFnSO6Ht0+v0emXQVzw3Y3NhVT31tvoCencSceQF99nPE9iymuEIlXKt4L94hsSFKni8vw8jT84HIso87wkSYQIYcoHEIFQHXxPD6NNcu8tbZH6hmdykXk9IbFMp9MsUhieHRb3aozAxI5UYcN3AxpN8aWLRvjHHm6wPK1Tx20SDS2pQnIRaaiRTpYp+pxQpj08KCjtnf1hV6UiiKnYbF+k1XuR7TaTnkZdR+okc5Ii9He2+XR59OU184QDOkIS994YgkkhKBpxR/kVelsYUSCziu+nWqXN4b9PHjiJmFKpWJHH5pBXvq05jV0yRWXclpFJJMSikfjd398WfIREh+LfChkalZTtNa0CHxt/A619i6fp797ZuQDNBSHoWST1Z4EfmIXCXAlD63ymyGmHGKfsfk5jnYOGNjZUR5N8S2dSrTMLcgcvYUb51rKczwysMFNq96bF4PWLrP4MjxcS6da9Dr+Jy6t0IS6nQaJtsbrsrXM3YOzztgfslQyu5cpXc43UNMFGlVChmKzXQ/TTjMq7RZsh6hqotNNV9JU5wuoo3NYI/dhz35DGb+YUKjfjhJQHrLonBSAf8jXR97fkCoFiA1IrarzUZO012isInvXYbBNZzmJXY379BqdNCikHpZqodpMD2ltiuUTdKZIYYWsb9ncvuKT9ywSaUFhGHQbvQYxgMee2ISyyxy4dUug6HH/LEiq5cGDFqi3NjhqeeXeOv8LnqS4oFHLXxH5+2LDWWErlZlDEmMHxyQy+vMLJrkqz1iqX35WVVEc/oynUmAsAW8YUKvf6BK2cWyTWE8hzE2hl47Sbp+mnTxAUgtkJimIoLJ71SZk9ob5c37oGTzF6/Jr7AAUteQ0v0I7q14cSr2+QzDDcLhWQLnNZLBLXU6bW/2aO10MYYGlXJNjSeJcDDtPllB2ttVSFJY0pzXfOWs9/oeQWjjOh1a2z69XZNqvUC5mubKmR69lkVuYp+nnx9ne81VXarKeJ9qpareHtMKyaQFuCE1Y5E76ugpnSAccNALGA5MTE3cjSlcJ6TdEWVcwFg9Q24sS6ZQJlU6gjHxMNb442i5ZTRKqnQvhzn1uMeH5XWJ/R+4zX74C/GxF0BglyJnUZuMqiMJc+hwvJQMXNO3iIPLRP2LhAdXIWjieB0G212213o4vYRCrkK1llcFPe9QsJVP+aTLGSUASFsuYZxST2noi/o4IiXSOnFRNgycbkKuZlIqyyyCGL8vzGYpoKWw0rI5uxAIwtJWhzMxF/q+OBXypDNlhqHHoDNksN9R+8bYRI38mIlRiBgW7iVTe4h07VH03AnQJwkNkR1LeUZOuIdlc8W1uTtE6D0D937JQPSxF2A00mmE5R39Wvkg0tsVDpo3ooeLnjPeIQ6u4jln8fo3MMJNkqGP2xnSXGvTWN9XYO9arUJR2nt6SGfYJfKlT9BFt03S6QLpjE7BTjAMidlpgcuQRD6JmSdWTn5fFeNkoSSkuDKHzBdorKSpFlaqQCZjEwQxrb0BBwc95Y4ZrxWoTuZJl9OEqRxJZobS+ArmxBOQPUZklBVsTzZ1NWVRl8at2nZHvJ/3fleTo2Qv+OWvX3EB7g46u3vskEWwRtTEQ467dKBi9jFpoHkNgt55XPc6mr9JKuiS9CN6rZjm7g7dtoMpmpy8STZdJSNuQyNhGMiwiAhdMiFVv5TqqbzwkklliCKZUSZVVJESmhiaoO1tZQKUOyTAP7efKM+zZDy5YoaxWolCOYeRThOnxwhzM6RqK6QqT2BYouiQmy4PlHDu5E77SsdKaKuzy+jBkxPv4SFVVkcVfH6NAxx++XV8/78cgV/fM8RAzg3yJSErlurqFvHwHSJ3ldhdB79BFOyj9Qe4fRen5+L2XIaOENtHxxBTmjRSjpM4LgYRUVEYcpAaFRxjIahIWzOMVHlbldyl0m5G2GmbTC6DnbNJ5XKqkqpZebTMNEZhBqO0jF44BtYkmlZUb/H/3EzfnQcwSk1/XdfHfwM+9BPIXTvcG9QecTgGS4poqpYjrDdJtLsk4TZBtI4f7KANtgm9tgyNQR92SFxHVSkCIelGripbS7hJlH/0cJKKeshDpTcVI7kmym0zpRigpvjGxGNgZ9DSBQXl1rMzGOkFrMwkSXYSI1UBvUKi5VW4kvOLpHaCyH/v9Ru1AGrE1eE8ldE5W0lhR+mqmvt4dy7Z4fA1ZYvzEWpLHMrwzobS7Sf+HnHQIw48krBNImLd0Ff2E1FQSMyXS0zbyjhipMGQUnJefRcUmpYuoZtjisug2zU0S2J6RmZbKe/xqDUoxUaVSx6OIRnh5n9jF2C0QY+6/qrNr0rIh7MY1fQlpcx69xH++cBY2UzlEnGsZDEOibBAxXsbilAggMhXf6cs6YrNPzLFiVpPE8mJLmmhLERaGTtEEafmu2jiohxtnqLKk96CuCpHA4lG/HIhnI9kYSPfwvuvuyH1/eH1Vw1F/z8h6OefcTR4czQ/YvQ1eq7uTuO7u1CjNuj7t6/RAqqnM0nUAOi779Joyunoklt5ODb6PfdiNN5ZTbD4eSgZ/Sz1RippiGzgUpKWRXk3qxlNiZI856MdqD7uQvw3sLb2ChwIaOsAAAAASUVORK5CYII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61463</xdr:rowOff>
    </xdr:to>
    <xdr:sp macro="" textlink="">
      <xdr:nvSpPr>
        <xdr:cNvPr id="1026" name="AutoShape 2" descr="data:image/png;base64,iVBORw0KGgoAAAANSUhEUgAAAGAAAABSCAYAAACrKtGeAAAAAXNSR0IArs4c6QAAIABJREFUeF60vAeQpdl13/e7X375vX6v43SYntCTw87uzs5sArgAFiBBCYFBoG0mS5RIURYls1y2XMWSq0RVWWWalIpBpIpmiSYokhBAYAEQGdjF5ryzMzs5dU6v++X3vS9f+35vloJNSLQloLd6uvd1eP3Oueec//mf/7lCSin5Hr/FUiJEgpAa6S8XIUL9F5vp/0stIhEJMTpC6ggBQv2fFEACMgaZINTnIlE/QSwiNPWr1G+Q6rF4+L3pZ3b6uPp+oanfoaknAWFAZIEm1Q8iYw2BDppGTASaQEhj+LPCT3+TTJ/FGn6feubhj977Z/hs3Pva98Js4vvhAEmASMzUcChjY6QG0UiIRICGiZbow1dHmDoEIUnUY/QR9JGxi0xcSDpADxHGxEkfmfSQDIbGund0DBkjhY3QcmDkkXoOqWfQdAshy6CbCC2LRgFkllg5WgNDWsMDov5VB0a5QjlO2VuEQ0emb8rRyg3qdXynM/7LXfB9cUCARL93lpThh3++OmUeIs4MT7V6gTICPJBtwrAB0SJJ0EUGO0ivjlCP+W1k5JPEXeIoJo4S4igiiROkGB5PI9HQDYFuGWDaCDODZuXRjAyJU0SYFTSrhmbUEEYVrDGEXkYnR4JyggPSGkaYii4RgzBTY6f2TkNAnXz1ybvv/+XGTx39/YgA9adqhAh10qREimAYxrEDwkNqfZKkThJuELtL4K0QD+oIbw3faxF5XUI3IOiFBK5PHAVEyb3flf5O9a4jNCM1UEQ8THmaRFPpRgNNF5iWSdbOYuRymAX1MYPIlDGcaXRrAs2ex7CqCH0CRA3IpykxPfHp4ZdpYlMnP/3702dTr8743lj/++UAkndDNkHZLSFEEwOIewj/Lr57l3hwDQZ3YLBN1OvQbXZxmx6uGxCr16/p2I6JUCdbF1jCRNeGtUWmuVp5WSCETqyMJmKENqwXUhpEsU4UCWQY4UYDIlVThE4mn6dYKVIYKWIWyuj2GMKZwcjtR7MPgD4DlNBjVSvCYZSlDlAp83ubfr6vEYAMh2mGCBF3CAeXGPRfxmleJ/EbJL0Ona02u1tdWr0eTj5DJTtCNg+GGSHjGM8LCKMATaUsJ8QwrNSIyhLqtAtTOSNChupEqoKvkUidKAZfPb2u4+QM7Iwq0hqJLxl0Ajpdn15vQK6UpzZZozRVRi86kJnCzJ7Gtg6jiQUQeSCDVM+pHJFGx7sp6XsTBN+fFCRDhGgjkh0S7waDneeg9QaWt4vrwdZqk43FBqZmMjk1Sm2sgNRCev0det0BUuo4GYdMTidX1LEy6sU76ekfnvQ4BSLK/CpBq0qi6wo9Rcg0PaliadHvBXgdg05PY+D5ZHMBI1WbbG6UwM9Qr6+xttQjDGHPvhEm5ms4pSqxUUFWj5J3zqNzBFRxT1OPqgvqEHxvjP/XR8BfhlwKHu896z1kIEMkJjI95QrOKYjnDwuX3CT2bxE0XyHZfRPNvcug12F9JaC51SOXdZiYGsfJS4KgT7u7jS5yFCoa5bKOZUMibfquREYegRsSeTa+PUhP/sQ4GI6CtBrejsHdux32PVRGNwdYso8kSyQdCHSiwEEaOpqI8F2D9sCj2dqmaOXJF0sYVgm/FbK+2GDX61GZspmbmcIqT2EWxtHLpzGdM5hSpaYysWamIDRFdvfgM4k+LEsiQf9L5PT/zUn/2REgU6yuD3G5wtCJclCfILqB3nyJfut5otYGg9027XqLfiOhkM1RqBXRrQF+1EzTRzYvKBSU83IEUYihaZiOj2ZYXL04IGOWaW67tHdDTr1nhjDZplRuYmWzJLHGhW85bK92OfPBKSqzPTQthECwtRzS3nUwC6BnIiyV/zM58hMJUh8Qtku0miG+38M2HHJOmShK2FbP1YgpVCOqkzUKY5NY5ZNo+fdgW8eHUFY4SGGSpL2J6ncUGFB9h4Ky70LX74kD3j31fzXmQiJMFZVSJ9FbRMkSsnOBaPd5kvYt3MY6rdWQXjfCyetUSuW0EA+SBnY2Il+JsMwsfl+nu2sSDMCPIgb9gNFJjYk5g1YroVLKsr2q8eYLGzzxI3swc100TUWaxfqywdbtDINWQmZkwJHHCggrYeOKz623Gxw5O8HIXoX5Be3NmGZjwOSRPFaxix6U8LoJprAZBAN6/RB8jaxVQIoMrZ0OjY5HvlCiNjtLbvYkevEMWWMBXZ9GilwKMFTlUQ4YhoMCAd9TB7yLZv6qAxKFdBSkpE3i3yRoPoNsvIRsrbKx3KPb6pOxsuRyFsIIEWaI5kSUijFONkFqAUno0NvJc+HFLuWyxez+Kos3ewRxl1OPWth5VzWtBLtH+PoXr3LuyTwjUyrjawQDnZe/NWBsvIbb1mltr3P6iRqF0TwvPrVMuVjgxAdLJGaHyA+IulkGfkRmwkDL9NEGBe5e7GFqOSqzGmbeIHFj3E6PUBbQhIGQBdq7Cb1+Qml8hqnD7yVTOYnlTCP0URKhmjsVvffs872PgP+3AxQuVo+p94AkaRC5LxPVn0FrXaa7uc7KLRdTlxSrRRLNw9T65LMGmYIJuQGG5iH0mCTJpugmDiTXXtPZWIQHHz7O7Zsr2NmYww8KtEwnfWmJO8nz39xk9qDJzBEV9BZ33vEJXIOx2QKeZ7DydoPyuM7CqXGefuoK8wenmH9UpUiP5nbMytWE6mSekYMJpu0RbI7w+jOrzOwdpTQraPQ9qiMWxYpHv1+g1bTR+wYZa4KEMdaWQ3q+zbGzD1GdP45uzRDrRYRm/iVtIYTqGv7/Vej/ZA2QKefyHZ2f6hCJSBTKUYW29Q3C+pcRnW027rRYvrPO9OQU5XKO3fYWxaqkMpJg2z5SOrzzdoP9B6ewCi2EoU6yoiXArU/whT/e4eCRWXpuHcvROHx/kVy1h6E7JJHgjRcDpPA5+lCZrptw6cVdjpzMMLbfxvclt14esLnpc/J8jfamTE/u/R9yMMyYjcU4ddih+8qU90ZokcU73xiw2+zz8AfnMLIxqxst8qMJ+ZGYoJtFhmPYcpKtLdXL1BgbO87Oap8r166xcP9jHD75HsgoykNDCBuJ/R0w9T844V2qTfxHoNNf44DvrAGq2CrjK2NGJDt/Rm/3M+jtFTavtdjadNl/cB+a3WenscHczCj5cofESIjVqY+KfOWPErJ5j0MnKozOBpi2yuUaWpDj2S8YaCacPlvl9s1ddtoNarN9pqbHcZyQ5dUBWatCZU4QqeLvOehaglUL0SIDvy0IwixGISBjCG6/3SMxdymOVNhYdol9wanHshh5i+aKzQv/fpH9D05Aro8yzvScQ3Zc8U1VolaZK2822H//ecpjC6wttdna7nD8yCP4LYNXX3yVyf2HOXb2FHpOQzPy6HIERDZFQ8Ne4V7vfI+w+s9zAAMSMilTKWSESHyI12l3Podc/zqyd4fNywG9TsjM/BSu10ETTcb35onTChUM87hI0JIML30lw1i1xtLSOqWqzdxhg9JoE0srsni5wFuvLnLmPSOUJ4q025JIDMiNm8hMhkCMIrUsQZKkEFOKLJGqI5qNmURoWkI2jkD3MHQXRwa4XkjS2CUMI0rlLLmiT9gt8/Tn7zA7W+ToI5M0dloM+gmj+xLifAYzGmPnnRxvv7rByXOPMvPACaSo0t8JuXxljen5o5imzt0XXyRfhrn7j2BVTGyrgmYcBi0z5LtU6tT7JNjoinFVZ/m71Of/NAyNIdZTqIMeByTxDbz2U/jrzxP1lli/OiDu6kzOlnDjFk5uQLVcoefGtJo94iRgeq9GxlG0s8Xl1yzsTAGv69Kq75KImD37i1QmLPqDmK1mQm2qgj1SxjXLdESVjqjhRiUSL0eLDAMFAaWOJjUiDGLTQchemocNLcA0euSNAQV65AwVNRsUaFPUGhhJnda64NprbRb2jzAyBSpzxLogU0zQ5DQ7yzE7SwbeboWpw0eZPXuKna0II7DJVma4urSEozepWia3Lz2HZbos3DePNhJhOecxM0dAqAJtpRYfHt57lSHt4v+fb39tClJ9puJykniRcOdLJLufI2k0uXWlTeIlTE0X8GKPrGqiqgPWb1todki+mCCTCMfRyGYUHeyyettga8li7lAJKxty61qbQWBR21+gNDnFgDHq2iSb2iiNpEI/GsVNagRk0TyD3e42A4XbnQTbcdCdvWBXIOoRDeqg97GEQJdZdMMho3tkjF2qRp2a0aRor1Aydin4Ln59Edfz0PSQbClLuTJCb6vG1pZk78JZbr62Tm3mIHtOnubapVWEH3P49APElmTz1osk/g6FTMCdK69jStj/oIUYKZPNfwgj8xCRGEXHQVP9kgKrKgt8lznCf9QBqngEIsZOXGK5gdv6FtrGU2iNFS5c2sWJC4xPC/y4SbFqkS8PuZa3Xww4/dgIRmYDkQwHHqp2+F6M369y+4rLodN5zKJPo1emq03Tyo7TiObZjaapM0pHlFPaWYQhscgQmSU0YdLdvM72nQtkrTa16RKbjTEWjr+P3bVbyMFFhObjti1kZo787DFy+WyaNg3ZwdL7OEabst5nSltnMnuXfFLH8Ntk7Ry7dUlrzebEfecRmSoXnr1CqTCDWZvDjyzm901g5Uyk3oXOOlvLF+h5mxQKIWuXbhKEOxw6vxe7chCr9CH0zDl0KmhqLiJVlH33Mc53dcC7lTuWETobBN1v4G98HrN1h2tv7OIlggN7x2n2NqhOhhTKEboQ+F2Hr326zw98dJZ8ZT3lT4TmIWWGtaUcTibDyqrL/KEMSX6CleQwt6ODbEX7GCRjdOIA31vDwsUkQMY9El2lGpXvLazEob+9y6B+nfl9Bt98do33/9DPcfvaNygX1wkGBv1OmdzoPHptDMvRkZGipzUSLSbGpJDZQ16LyFmrjGU32ZfvsMeKkR0Tt2kwt38BL7K48M1L9LZD9hw7y+zJo9ilgFj2SeJVZFSH7gb11Uu43Q3GRxxuXLiJTHIcfnQvWuUQ2fLHMI3TICtITc0uVMfwV99EkqQcwl9W7u+cUApZJxq8wWD9k1idS9y5vMNuXefUiUkWV5aZ2ifJj3hoWpDmZBkW+eZTA+wcPHh+HDvnIrUBrZbB7o7N1HyGpmnQE0dYCh7gbrxAWx8nDgK89hr4qxSc4Wyg00tou32yeQ0tCSkUxwmSKppWYPXGDfbNJayuunT6eYr5AdWxmPpaSG18H8VajsAL0MyI+uZ6Sh1k8zUy2SKxbhOKcTLFQxiOQ1lvcajislC0yevg2FliP8vbX3uF0PU59+SHMEdM0HaJvR5Eywz8dYLmKjarbG+uEccRM+Nl3nxhiWw1w74zBzBL58lV/iZoC0hNDXyM70rifVcHvOsELblMf+P3of4sjZU216/WOXlijsZKl9H5kPJYAoaabKn5lw96RL+xn5e/sUwS6cztz2I6Gs1+h/kjVZxCiXfEI9zoP8KStgdfG0d2egTdb6OzSnfjOmG/qTgJfM8niHsU8haxLzGkwcTcHPlqkd2WROq76GRZvLHDkSNV+l4T3AyFsRKDgYu75eBGkvZAMU42jmWixQ2KFUl5+gC9aJx84QBi5IEUre0ttLhvT8K+fJbcIMfGygaVkoVVcYiDLYLdu/TXd9nZukx9+Q691iqn3ldk7IDDjZebjFcymE6Jt1+6zdzRCUb27yM79hHs4vsQchqhaoH2Vwc5QsqBDHFQxdZQM9mU1fMRSZ2w8Vm6G38COxvcfCugNj6GFD0cq8/UvEGiqxPuITTlADX5UgSdjdct0rxt0nN72CM2xakKzcIU16NHuREdoRufxdck3vYtektvEvdeTxGM36un0VOt5cgaqgu1FdWFFyXsbjRodbpkCoLR6jRRKClXDZYWB+w9VKS706ZYM9neadFcg9HxI5SmD2GaZUItIXZj6qtbbO92kHoDEfZwynNY1fuozJ1DsxwqeoOHpsY4VM1T1ro0Ny6ydOF1kt4KMW0a9S3uOzLJ3ctXsHM9TjxhQcaDgeDyK21m5mfoNRSzusOR0+PY44fITn8C3XkcZG5IXKKIO5EOekQ6NYwTGWqKw5PoSUykhWjSQ/Rep7XyO2j962xcaTHo6YyM1xiEdfYfcAi8PphdrKwq8mbKiCo6WotLqeJAS+yUUnZFlTWOcTF4hJvyIVxtmkiYeK1F1t56Hlrr5Owme2cKmM4Ouu7TarbptVU6yBOEfaLQI1fSSXwTz21gaDksp4JTSWh0fSbGRtBFG8OK6fZcHK1KIvIkWR2RFEiEgWXOYRXHCK0agSvZun2bxsYyg1Bn4tADlA7cjzBNikHEiXGH+0YjyvImG9dfpFbwGcl1uPH2RXZWXbrNJR58IkNxj6/GQWjCJ2iNcvOdDrOTo6zebqGbMTPHxzGqj1Cc+BmkPpumwrQUq24tdYD6EEkZ6mHaLCjI5Gt9zHgDb/nfQusLdNZ8lq+5jE2P4MkOE9NOyu9sr/XJlU1yRQ3dDtANiZYINClItJBA1+iIaVais1wJHuNufB+eNofUMuiRS2vjGmF3h2rBw+AycWcVLXFpdwVhWMAyc5SLNqFXJ/Q7hKGbpjXdCIkTC92oMYja6fhyfDSPkd0lFh6WaRJ2EraW+hRGxtDtPFEQIJMSzngWc2wv+cIZbMZZ7/bo7TQIopjSngW0YiUd5GVFi0PFgAdGNhk3rmIkd4nbq/jrPb7xuWc5eW6SAw8IpNlJIboakIooT3M5oN8wKWZK3Lm+zuz+EUqzE2TGfgZz9HEkk6kD0t4ghaSqP4qkjHRPtTGIWBDpTaL2V4mW/w1Gb50rrw1w7AyZksAuDhgZsVm/PaA8ksPJa2zXe2iWy/iEQ6/jUyxqhJkElyrLyYNc8H6QuzzAwBjBEpmUQXQCH5lsYRh9wt0LDNZforej0pmgPHqUcrWcpsBOfYO1pTrlkXEKmQr9QYd+1MCXECQGndY2msxQKodUqhEWHtJPkJGOFzgUy/vJ58fptNp0Wi3MQpPiRBEzf4hs4SxU9hMHGdwgINS1dHAjVRebuNiiyVFnhTMj1xgzX6ezeocbz93FDAY88IOjaKXOUHSQRATSRIgI0RNsLlpkTYPOTkxnJ+HY2RHC8v0U934CYT2ISDLp9yrjqxmCkLGUiaZUC0lKZ8voFp3138bpPM3OXZ/bl7scODRBIDuMTug0tnrcfUdw6Ewe24GdepySboWKzu2bLcYm8mTGMizJ07zhP8lt+Tg9fQpNV0N1HWn5ODFYMsSrv03rylfp7awzvv8UY9OnsU2NxvYFWhuX8TomYzPnmNh/HMtRJ7lDmPS4sniBi7dfBktFhYWMQxw7QOu1GNUnyDmFlAbIZfNMTS2QL8/T8yw2Vt9h0L5ObbyIVTxGds95TGs/nnBwNUGo6K7AQSR9AuGTlascdW5ypvhtqtElNq6sYcqA+ZMasdEFhfFjSZzo6Fqc8lOdXYPudkyxUObS66ssLIxTPFBGq32UwuiPgdyTasbSObNKQbGMpJZKR1RO2iVqfhVv8/cxeg1e/dYao2OjFMoSM+NSGbHY2fDo7RRY365jCJNqtcS+owaJEXL1RoOZ/TW6+aO8Fj7BO/Hj9I296LqJoaleQc1GBIYeY7l9br/yeXaXLzCzcIaDZ99HRjNpLL/O7cvPEwc6x898iPG9J8DMEgk71av5YYtn3vo0FxafQc8q+GsTDJpoTpaCUePRAx/kwNgRtu5c5NIrX2Zin0F16iCViUcJQpPrr32DOLiFM1LEmj7H1J4niERZYbjUAWFiEYkuUWwS0aMcbXEy9yKnS9+iGN7CiHwsq59S8gr5KYWGHiqEpZPEeby2oLeuoWV0ur2ArZu7PPTkHIP8UUpzP4OmP4jUsySaMdRLxTJRfUI63YFruCu/j9b6Iq01nTefXePcI8dodpaZ2W+lhSUJIIltvH6B5ZsdGlttSjUToxiTHytRmZzmGf0HuNT/ED17FivJpYq1xB5gxCamnqSnJVq9werbrzK2f4bxA0cpGFNE7jpvPPdHxL7PsXMfobr3SJops5FFrCt1RIZ67y5PX/pjbqxfwO8H2LHFeC5HYJU5dOA89x8+T8EZR4QRu8uv8Nrzn0FYHQ6e+AjjMw+ixwk3rz7NpevfZLo2w+ixH8ecOEwqpYkkrszTNxV7q/pIQRJ7jMiLnB35Csftp8nJego29NBI6YU41rFDQTgQ1LdtOtsdZqtT7PS7VMbGef3rFzlxZpLcvim0qR+hUP4o0hhJD1QaAZFUqholAQTffRa58q+JvCu8/fUGlcIMI1M+keZRqhhsrrbYXZNEgYdlFBifmSdj9Lm1tolddJg7WeGW9V5e7b+Xu8YTCFMnF2VIzBhhqDGKGgEqFVuCv7WBEQYUp8YxrCz5wKDbWuHCc09x/KH3U56aI6/ZaIZKjsOpkxrIR3Gfm3de4srS2zTWFsmv3qVYmmH/+R9k/r7zWEYJEgNfiykOeqwsX+Tia1/GrlQ4eObjlEpTCN/l1Vc+y92bl5g99gQHzjxJgEko41RjFEiDgR6gBxpJpHSpu0yJl3ii+hSj+jXywS6xm021L4OWydaOS3e5ReBp2JbD3uNl+n2P0dIIza0+K8tNzj45hyyfxdn7MxjaIRAFPJX6pXoGxVnLTfrNP0Fb+xReo8Pzf7HJ4+8/wcbWInvmsmxtDGg3Ago5myQ26O628Xo6MwcrZKcDRCZDM3eC57wPs5g8jmtNolltLNTpFWm6KkapIDM1ZCYMUQg2dtQZ1yhEOp2wR9JZpTa1D6mbmIr11IeiXZU31XjSSCRa5NILWlx8+i/Y/cZnKNemOPmxn2Xs8Dl8YRIKgacJcn5CELvcfOcZLrz9Ig8+/jHGZo8hY4dBf5NLF57BI8++4+fRcxVCqaVpKIkloYgJEyNFXgEDskGdY/a3OF/+Irn+LbauuPS3ImIvIbISxkcsRsbz+D1BzxuQLdvgSiqFAt/81k0e+YFZrMl9GHM/Sa7wHhAlwhSNJp5qK4nji7gbv4ez/SJL7/Rp7IYcOLaHRmODUtGkteMzOZMjVwpSDtd3JZt3JfVui4MPWMS5cd4MP8wL0Q/TMQ9jSSOViai0gSEwFDWVDIhMhRggmwjFBCshMjoJ7kadSqWEbUkS3STo9cjZpXTgYUiljFMnUWImJpaUhFrIjW//BYt/+jtkxyc4+GN/h6ljjzBQ3ydNfDWpkh5apON2trn4+nNM712gPHuYQGZTyOsOWuzutjAyBaxyDU+JulQuVvpTYgaqgYs0fCWtjBKK8U2ezHyaefNlti+sEDYlc3tzWNUYx0pS7r+xBFvrXaYO52ncabJ/3xhvXuqQNz323rcfOf0RCuOfQOq1ocZIRUBCRDT4Kt7ab+E0V3n1q7vMHxuj2xswNplQX03Y3fTZM2dRqAZkU8GxQWc3z9pWj7mDeer2aZ4efIw7xjl8q0w+VsN4le+VJkehBIOc6COV1BANRxpYqigbMRYhq1euMlfJk8tmcOOErY1NZvcewa7mMBWPosUkmnKGjiNjEhGw8cZLvP27v4Y55rDnfR9k4b4fgtIIscylTK7q0pPEIIw0Os1dTMtAZstKu40W+wToxH5EFKtTrKmGljg2EKGOais9EREnkkiqBjMgpMup+FkeLn4Je/s6nTWX8XEbs+yhxZJ+y+HOxWYKMBcerNK820vFBp3IZvHNVc6+fz/RxHmyM38XLTOPUGKzWLqSRHVynyVY/y2inQZvfbPFuQ8c5tqVRQ4ft9i4Kxl0DXpuiyAcYGVsykrsms0RmwFjB2Z5K36CF5Ifpq/NERt5bJlBGDGm7qfoRWgOuu6RlRJDGCh5k6mBLkLseEDcbOA1Fxk1c7RcD6NUpjK7D6tgYA6UuEqQ6CJFUZY62YRsXr3IV//VP2d+TlAZL+GUzjP/xEehMEaiUF1kEIgE1eWoqUaShISYxFL1CgJfaOnHKFHUe5A6LYpV2jHwNJWCTOIkSZXYRiTo6V2q0Tu81/kiC+JFdu9u0Fh20VT/4Mf0myGamXDoUI3SpEHU1tjcaDExP8Jb39jh2NlxMrMLWPN/F6P0EELaqgjvSi3qEG59imjrj9lYarF7O2bh9Cirq5scOmERh8POzfd9Bp0czbpgd2tAkAxYeHAcf89BnvE+whX9UQw5lqYQZXAbDUuPUwhqapGS55DFwFCjCU1gKC1T6LJ14yplU8fSB2T7Pk6xQCuKyZcKOEXJSP4AAzekUMkSpkJdiR7FvPn6t/jyp36DRxZylAce79x2GH3sSR7+4I8i8nlEnCeSMZGICIVKLxEi0gkJ8JMMapEkVPGv+HoFgpIEX+0wyBh13sM4i1T1QD0WZtJeyBSrnOIrPJr7IkVvmcGSRrdpEHgm+YxJsWZj2y7bO1tUKkVuX2ty7HSNi6/0KI1lmT44jnngZzFqHwW10xDLQIrgOv7qb2O0vs47Fz1sr4yRG1AYCRid6Qzl5VJlbKUoGEmXKnp+ht01j9q+ca5Yx3jW+2k2tTM40QiJ7SHMiFyiiq9CMgk5FAwtIqwwRUKqoOq6RPNdgvoGoxkHPQwpWak+Cr/rcuONF9n1V5hYeJxMaYT77jtKohuYoUk20Pj0Z/8Nr7/5x9w3PYK80+HOboadnMbP/vT/zN4HztNOlWuKAgvxY4tESUpj8DSXrshghKpYhwQKhkcmMtbxhJc2YUlkEyiKPdLpGX362Fi+soPHhHiG9+tfYFa8Q+/GDpqo4IcFet0d3EaA6zbxBhFnzu1lYy3k4CGT5UWfvj/g6MlRmP9b2FP/bbo0IhK5Jb1olfjOv8Tpv8Dr325Tm5xMOZIjDyj5dpM4Dgg8iyiMMUylu9cxrZSAxrdGeS34IV7xP0aP0yTO0MCWOuFKPaqQizZc+lE5X0nNDaFhqnwuJJZIcESMdU8+rrSdhrDwmju8/swf0Vu6iTZzmI//5C8g9CKGplSZqoWxeParn+Xrf/7bTGUsonrMdhiS1Gq1dJhnAAAgAElEQVT8rZ/+Rxw4/TChnqTigOEpF+nnSXrqlbIiIUyhv0w/pk2YVPmetCYoRKRSk3o8SN9lGiFJHDIWXeZM5s85zbe5/uwaYTMgk81iaDpB32duXxV3MCBf0Ol1JU5WIGOL1aUNTj68DzH1ATJzP4tQiyIyactB+AbB7V/D6V7l5W92WDixn43FW5x+uJJy65urHu2mRhRoqFlBecRgYn8fu5plNznAi+5P8Hb8PnxjBmmG2JqNpYyMTI1vasrQpI4x1OKESk1qdqtQjSYxRYKpegRd1QkXXRj07t5l4/LTNJZuMnbwAc798MdJcO71EkoepvPclz7Hzec/z/zcFDcWN1hSSGp+Pz/18/8DueoUfT1CC9VEbWhIlWbU+7DjVUYWaRoaGlg9phAUhLGaIQxrg/peX9UI9fPqsSig6K9w2vwSZ40vs3v5DmMFJSyW+D2DjZU6s/M53F5EczeiVCqwsx0wWitx/codjp+fRt/zHnL7fwHN2avIuJ70gq/h3frf0JvrXHjJ5/DJOVaXbnH8gSLryxH9TkK+qJCIYNBLGAx80BL2PVRjXdvPc+4nuMHDxOZ4ajyV91MHpAZOUWjqgDQqNIFaBlIOUI+rpQtDV4VZSZsspOWl401jbQO5fZ3LV95mau8ZDj7xKGg2TqI02TGxYfAH//u/YDbucubUES7eWeaZF15lN4L/6Vd/jerUHD09SQuxOuV/medj5ZDhiU4N/R0nPEwUTzmMgJRkUM5KBH4aNUPHRUmAFW1yVD7Lo+an0NavE+0Ixuc0wnDA7mZIZUQnCQX9rsH4hM2VtwbM753g+pUV9p8q4cyeJ7vwS+iZE8oBLRl4X8C7+euEOztcfyvk0MkZVpZXOHSizN2bPeb25bHyrWE3qrgXz+TG2x6TZ4ps5E7wjPdjrPEQsVFVOoC0eVIGHjpAfVTGf9chKhUpJwwdoIZEyviarnoDE0wvLbJicYlk9w5ffuVZPvFTv4RTq6QyQCdFUQmxLvmtf/7PqHZbPH7+JINeyP/x6ad4fWmFX/vXf8D+k/cxEFq6+KdOsnLCsNBqBHJIvKXw855hVR1II+JeMfZU4U0jQBCkaWwYBVESpnsPB6NXedz4UyYGl9i6GpOtBNQmVO1QKVcniVRhsVNy8cJLfQ4cmOH61S1mFmzye8+QOfrL6M5ZxYZuy7D3Jfzb/wp3u87dqyEHDk+zurLNwVN5bl7tMDFlUq6p/SulgxTEkcHlN7eZvX+ORetBngk+zo48RWQVcUSILixMZWS1QKdSkAD7Xk0w9OHpV6oZVYRVROhpmgJHahhGRFZG+Mt38Ddv0bHg+LkfSPe3dF1T63RYWpIq9P7pL//3LL31Bv/oH/wMY1qWP/zSV/jCq2/yS//kn/KBj/84nlSEmjLk8F1tR6pGy1cGVa8jjYBhKkodoCJAfY/azkl/TtUIDT+5FzGp02JIeszFr/C49mn2iW+jKxGZ7mNbA1XpUmIt5fxjHT0e482XV1k4NMv1aw0m5hzK80exT/xjjMwjiDjZlHH7ywR3/iX9epPlGwl790+xsb3JoZMmmysa16+sY9sKXmXTFSHPbzE+m2Ps8Bw3ood5JvwIbQ7h2zkcZXSVhtSfcq8Aq0hQ6SeVsaYwUhn9Xv7XU21U6iTtXrQUkoju5h1G4y5bjW323X+e2B7BSBKMJKS9s47sNPnMn3ySnfo2P/HhH6Sgw0azw4uXb2DXajz5Iz9BdnQWT+j4UcjqxgaZbIFMvoR/j3KI1ATwXk1Io2LIxxFFEl8MHRDGinobOihNZXGCHveZkC/wmPgUB7WnycddAhlhSjM9GKkMK9YgUk3dNG++vMThwwvcuLnN+HSR0tx+7Pv+IXr2UdVhb8mk9ReEi79Bb6fN4mXJ3gMTbO2sc/yUQ+BLmnUlK2nT6XhYlsa+ozGVfQ6eleW6+2G+NfgEXTGP52RwpJWmHTstuv8hAoYpaYiChg0Yae63taEDbCGITT39vJAo1nUHbfE6JdNkexCy58QJgnaHC2+8ghV5PLh3loKtGiaBrho3J0GXGoGw6IuE9ZaLrM6QnTlMzx3w7AvPs2d6jtn5BdI2Ls3r8b0aMDSwQkmp0dPGTBlbDX7U6R+mLFWM06YsdBnlZR7VP8m+4BUyXphuL5mxAZpau1Ucj6KnlbymxFuvrnBg33Fu3NpkcmaUytwBzDM//64DGjLpfoHgzq/TaTVYey1h39EJVjZ3OXSiyI0rq4xNWdRqao1T6fojhDkgliGhXeGd4Em+7f44Te0AsaloAyuVp6fIRxXYFOUo0KhhCwMjpaOHzhkW5qGT1GaMUA5RjkIjJz3c228yZiUEfkKj36Ok6ayuLPLOtRu877Fz7J+oInyTbtKmZFpIYRDEISLyGZg5nr69xvzJc6zttFneXGXh/kco52v0hVp7tdK1rzhOUv5ooLb7pUEQqjVz5ZyQKLQJiHFFmHbNUSwQSYwMB+yJX+M94s+o7T5P43YPp6CRSbIIK8YwVJpKiKKIsdEyly+us2/fPNev1Zk6oPYRTmGe+vuYzjkFQzsy6n8N99avEvRb3Hre48ipPdxe2eDYsXHefHWdfQfVbq2axap39UcrZNBmbGGGq/E5vu1+gro8ijQr6NLBNrwU67+b35UjHCXgTh+7Z/B7DlDRMIwUkf7hujDTTjlDjNZaJ9q4zZij027uUMoV8JOIr33z2zxy5gQHp0fZ2mgNF/aigJFciUazxatXL6CXq9y4s8PU0eM0Ajhw7H7GD57E0xMGeBi+g6cminFCIIeoJwp83IGLp8S+CmzIMKUy1AAlJE+IRaC6abnJ3uhl3iM/RWH9Ai2lvtZ8rMhAqu1NDEJfYJgB+xdqXL24w/z+Sa5e3WTfsTL5mVNYJ/4Bpq2KsOzJyH0W9+4/Qwx2ePtrLY6emuHuyhrHT07wxostdCtCM9PRM4lSP2haivePPjrHLbHAc72fYjV5KL0mQNMV5lepZEgZqEhQaCdFQwoJKUPfg6gp9EwdMqQlFGWhKQVcWsqUwyTBxm3YvkOxNIowDexijjdfep0pWzKRV42WiT/wcD2Xspnl7so6v/m5P+Xk+Uc5e/A+cmWHK7ttTn/gx8AZJdQCeqqzD/KEwiWOtbQmJElEe22R1tptdnbWKY1MoOsxvqJuyzPoowsMUgCsFOItDgav87j8MwrblyjaEswQMx1xechEIwwcXNclkylw+2rEntki166scuyBccyZ+7GP/CKmdUZFQFdGwRt4y/8Cw13krW/sMjc7xVq9zskzM7xzoc7IuCBbDFPSSTN8dMMkiBOcsQwrHOaF3n/FzUTh9DIoI6kdFqFQzTANDXkf9X7PAakT3m3OhlBVfS11glCS1jD9eqJbOEmA3F0iWxhDZCyEKQjrDdqXXmMyM6BcHqHXahB6Pl7X47PffI7PXbzAr/zq/8q4lmEso7Hq+0TzJyE3hkgGDDQYhAVEouSGMb70CMMWnbvvkPOa3LlxkanZGXJOltiyudXVEZMPIQsTeImLHnc4Fn2bR5LPEN55B1u4mI6JGm2ohT9D3RESqQIeMFA7cI0C2ULE4p0Gp8/NEs88TObg38MwDiOSpCfj6DL+6u9g9F7j2itNsnqNbthj/5Ei62u7WDmfqTkTQyVspZ6QZaKkQzeCQf4IL3X/RtoJJ+whslUBVs3SEGoO68GwAKepRp1+/d3mTDlCdcDq61q6l6WixlGbMwpqGja60LBT6Vg4VC3oknwI3ctvMmm5WIaFlvSIvJCbt5b49T/694i5Q/yPv/K/kDR3iDZuUS6PsVSaRo7NpalKqhSqimu0S7+3SntwGy9cRgy2MRMPz3cpmTaJYZIYBtu7ip86iTH5KL5dIevvcIov8JD4LMHaLTKGYgkKKSPqd9Qs2MMPVP9UpNkIKZfH6fRatNsDjp2eJ9r3YZy5/wZDV4q5JJBRcgN//ZPoradYvd6ivZGnOpFFWjuMTYwQhBpWNkrlFGp7vd8RbG330qnPxLF5Xh28l5e8jxImB/DyHnacIS998kqjr0ukZhCLLGhO2qSkqSjN+8pR95CSrvjWd3uHezSF6mQVpNNMctJPxUwqxeViSffam1SSNuVsUUkZiBONV15/k9/85Gf42H/3Tzj3+HvZuXuJCaOLEVos5vcQj80QaBLpNem1brC08yIy2EJ3GgizhaUHw75B9SkRBGqegYnlObTaOTbCU5TnPkzZa3JafJ7T8ddx4np6kcGgV6Fb91m9G9Bpe9QmDA4eLnP7RoNDR/dw9coKmZLO7L69iCM/iTX1UTRRGspSYnEXWf8cUf0P6Gz3uPSCy9nHDnP79m3mDxW4ea1JFGm4fS8txKZhoGecdOtk/oEal5IHeab7o7jhg/QdRcRFVPx1Ku5dippHqOeJygdxjVHSdKnrGPoQBSnCLq0RuqKokzRCpGalj+XwU5QUKkZVQViplDQ+uttl9ZVvMp+NqBVqtAYDtjtd6vU6X/r2G/z4P/4VJuZm2LnxBnM5i82tJu09e9FGCtS9Nerbr+EP3sRQI9N0617dCRGiJ2rlQ0tHhYmahmkhemRjK/pCg9XeXkLt/ezLDbhf/woH+hdJOjE7qz71TYmM+5RrDuMTIxQqSrIZcP2i5ODhcV575Q57j1YYn9qLduzn0GtPpp2ySOJQxloDrfk0/fpvIAdtXvpcg4fOznNrbYn9C2VuX+uRKwrypQyZoomTV1Mmg5Vru0zcl6XrHOO55g9xK3gEYRZQbVjG3SRYv0Q5luilEvqew7R7LranbksRZHPZtLlTl3KoF10uldO7HVS/IBXjquCo2kBXUZKESLeJP+jj9vssvXOB7Qsvcnx+hkbPZ7exxU5bqfN0Nnou//Uv/wp7JifpXn8NO3Z55sJbFM4cQC/0qbvXMPRVdKV80AbpqCa9+kmlxiROlX1KOqmcrdhUTUn0EzNlUyORob11gBMlg4e1N4iaS2zebDLYiMiPVqmNFSmX1f1HPoYp6XYlvZZFuSp469UG979nGnP8CNbC38cs3AdJXjVikRSij3DfYLD924j+Va6+1MNKbJxqDivfp6B2oHLq2hglsTawLIOtRZNbl5Y58UQVvTrOCxtneO7ucQJjNi1Ejt9DeB1KuTzSMul2I5YvPJtidIWiqtUqtpNF6gaZXJ7xiSny5RrZWgWzVMLWNLQohHCA3mqxuXaHwcYWqzfv4nt9xkdsWo1tNhttitkqmmWmSGj7/x7M/Ogv/kNqeYdsc4OrN9/mtVuvU7m/QmncJXIaqf40vVcrUZsrEt9Qu2YxVmhixVY6e47U1TcqIanIU9fsKOGy5mJ0sxwMW5zWe8jeABHFhL4kcAIS18RIYgaDkFJphFa7zWhtis3NOm4/ZuGBScTke8ns/9vpVTkoldzQASFSrSDV/y2y9SVa6z5vPb3FufccY3N3iYMnKuw0W6wvDdDiLONVhW03qE3lmH8gg7Qilroz/NlfmCxtz2M6GezESyXZtmHhS0G/J9DaS6AIsjihVh3Fchxi3UCzHVp9dWOKw8j8DFPT8+wt1lK9flbEFFoe251t/E6TfrtNbXyC8Ykx/uxzf85Wq00hW6RcrNBud1jpbnP+bzzGaDbLmdpe/s/P/gmd3CYTZ3PYRZ/EULd5DcXIyugi0Yj1kFiLMSNV0A1iPbp35ZnSuIIT6RAb6Fqf0o7LcT0hW+8z2HWZGHPIlg2SjIs+sFOyTgmLhVSLhg32TM3wyivXWThWozg7hrbvJ8ns+RE0SoqAVyPJUEU5iWgRtz5PuPOHyMEOL3x+hYWDs0TCY2zWYXmpg9uBWnGCZr1Jq+5x9KGDbPkrFKox5elZvvXsgGdeL5Loo2SzithSvK8giH0imaWox/QVpxL45J1MmjLUBow0TdzAT7tPkTUZy9V4/8HTHJhRA4sIbctDVwfQEekOsW2rLUmHX/vN3xsO1rWQydok/b7PdrDNzMlRDkxOc3rsJL/71L+jP96jfNgmNEJsR6kxdHLmgEjXMFQfEEr8KE41nZqhWM8EUw1vjIhYEYCRGtoIrGCXQztdjhYEzTsdAjUDjhKsQsLIWJ7RgpEOpFRu390aXnAikyzXbtzl7OMzUFvAPPSLmMVz6IooVPcdxakDBLHwkf6buNu/j9Z/i41rfW5faXHygUO40SZxXCRjZyhmyty5vsTqrTqZYhGR95g+JBldGKfuVvntP99hUztN3i6ld+WpPzAUA/zEIhObtJKhLNVWshHV2ulqfUjg+h6hofSjERNGgR87eZZDY1l2NpeZy06TzVhI3U6vq1F7yoFm8xu/9Qfp8lUzctkzOUq372FXi3h6n2qpyHhhgufqN9jISJKihqclaEYPJ7Go6AFoCihDx9MIEp2MFpK3BX0vSPVLtkJh0kT15hEtar1X+XvTEzi9Ol5HyeLz9NsR9YYCACE5O6RYyVCpFBh0BeVKmXcur1DdYzN7aAw58QGyB/826NNoUidUXXOqDU0Uvo+JtTXc3U/DzlOYYZevfOYWR44fIhFuyiQuL63Q2u2kdWBissDc3CSlUQlOh9BWrX2RZxar/O5zE3j+YaShxFWKBoaBpvKjlep5FOspUjFYutaRFkFN0wiU+IqQXCh4cs8eHqlFnJh0GKeAq4esdA2WtpppM5XIhK98+WvkMzlCzeDQ0QNEQmN6/jDPv/IKiaGzvltns1imXR5Danba1Uq9B3GBTOjdu11L1QCDSHXvicSI1Wa8INZVFCiCT2AnA2asK/z4wlUeNnzqN7ZSJLf3oKoSfYhzuN0Rlla2aTc6zEyPYRlqgdvh7SvXePh9ByEzib3wd7DG3o9Qq7YoDWoaAYnUYiXRUssZ6sK854nX/xD8y6xekqwutdl3cDqFVO1Ok0IxS21MqX17aHoXdT9C4I2weLfL6LhFWDvBJ1+a4IWlh1g3x9BiAyPKEChxrualQieh1BDp7VbqCrL0vhESKTDSOyIV9ocJv80D1io/98QCk0Kn7rb55GuL3GzFnDt1BDvss7Wxki5nOIbBwrGTNLuKJNR5+8p1Lty8y+JOm8z8+2nknLSzVgqk2PAJkxy26KdKCS2dkPlpDSC0UklKpPC/UuOl+w4eE6zxiX03+cDo1yiGHTZv99lcDlg4OkKpGqibzSAusrjeTou1bRlkshqLi3UKIxmmDxUwS4/hHPsFsA6ljk80R0lPhzVA0bhpBKSK9RUGu/+OpPVF9E6LV55NGBl1yOehUhWEQrLbbjN3tEgchrgNycbthI31HhNHTPaeHuWOe5pn6+9jpX+YuG/jxhk8GWP6Hr7QU8MP779Ll3VSljW9/UrTycYaulA6UpeRziI/e3aOWatHxw155tISK0mBPXtGmZsqI4wcI4UcSytLOPkcwSBIicLlRpvrS6u02n0WHvtBelY2vTLBkBpxXBhe7keDQGbwY5N+FNGPJe1OzMr6Dm7QR2oamTChLHd4ZPIyH5+5RmnrJaolQTIwuHmtjtuDciVHJuMwGAwwnIBSpUw0iNKLnbbWGpw6PkIwOoZ18Odxxj+Y3iuh5CjqL0j3A8JUnKu2ufXhBUTSBf8N2vXfw/QusXZdZ3OxnV4Lkyn38SPJ9kbEoaNjbG1u0dxSWyk6k/MFnAmJXdMI41HWgw9xd/kA2ysmoeYQ2Yp4y6BrJu8uZkp19eSQXkVdf6Mlcar3UfNm4hCr1+Tc/B72TZYYuD2WNrfpOSO0E1X48mA6HJqd4ObdFRrtJtVSBUtRCLrO177xtVQh/QN/80co1NRWpFp1lXhqg13qqcy8HcPdfsS6G9P3TW4vtrmzvEXgD9CSiAJ17qtc52PzVzg4uMvSG9eoTjqMVcvpJSY79TaddoShLoLJS0aq47Tag/Qqg82NJtWRHGN7i/xf1Z3rbxzndYefuezM3i/cJZd3ipQoifL9bseWEztx0hZNGyQt2gL5UKBFW/RP6Jei3/oP9HtRJEWaAE2QNm6cNohjx0nkSJZkydbVEsU7d5e7S+7uzOxci/MuFdut48ZO+iEDEBQggVzNO3Pe857z+z0nmPwE5ZN/AdaiCj0CFRR9pmIyjhZAOBCWyibkwxnxHo7zVbzWN9F6e9w618FM6pjFkPK4RqcZsL/RxyzojM3pjM9ZCrYXRRa72w5+UiA99ghDZ5mLP2jRut1RCjjBSCp9kRgB5UWMJUsYSRViYYHGwnwLSUQbHifKMPLMJ59l+f576HVdNtduUZqZpRGZuOkSmVIFr9NEt3K0OntM1+vM1qeVdOZbX/sn3nnjLPcdXeLEU8/wwOnnFXNiROAV/afGlhvy+u6ArYGGE5qsNnu09z2ifg/N32XRuM5zk1c5pV2g5G3j90P29nyiQKNUsamOZ9XN18yBajTtbsqbbOENDIaDHnMny0QTRymv/Dlm+UnQiqObr0T3ozdfC2UPSOQNMImkTiIboiKivEW/+TU05/s4q+KUGVCbquNFuxyZX+Ta+XeoLcxQPtYnVRpgxBm1Z7xzoc2R+x4klS1QHl/B701y9sW3aV9bV50k0aEqQKompW1xikiTI1EZ0+jJkI1Y3DrSldJ45Lc+zfJjD3Pt+jo7Wxus3H8vfrbC29sdjq7cj+t4StTrRyFDd0gxVySftfnht7/Ohf/6LlUj5LHf/jxP/d4foRXKqmMl8kaxInVCuHXgKFZQ1w9oCG1xGGK7B2TD1znqvUZl7xrO9k1Wlm1yGR/XNeg0I5o7nnLnVCcMJqYsPDdivxNhZ4rsrO0zP58mNVfDWP5j8rOS95cVbESppRRrcIRf1qJEYL3qIKBuSKQgq+KQj8H7Kd29f8By1ll7e5fmlsb83AKdTpPZkxWuXVtl6qjF5IKtvFpn/sMnPsjw9BdP095x2GwlnHjkOfxenrPfPMPWG+cxQk+xFUy54VJyFrtOLKRdqb/Ig2+Qik319Lumxn2f+RQrjz/Ov7/0Pfqez+lPPks30nCNDEvHTrHe7LEwM67OENev3cAyMwSey6WXX6J/6yqG02VudoaZ5XuoHT9BZbpKLj9GJl0jyRkkkvtj4CQWXV1a6Tvo+5cI7nyb8cF5tAOH1VsDZus2tckegXCOIg1nv8Ctq6Pyx/xClfX1daZnp1hd7VAohEwfKxJNPkvm1F+hW8cxQ6muiltetFWKpTIiQCYqFVFmy0PYsOgFJBmRlWriut9g2P0WltPm/Cu7pM0qY+N5emyzfGwO03JpdPbI5gusXiiyenWP3/3rP6Tbgo07AfWZoxQr02S1cc69/EPOv/g9LNcnI0+9fA61AKMN0jc9BcMzI0N9yL5lcP/zz3Hi1IP88ze+wcLyKSZnJgnSRcaPHMWyLC5dXeNRhZQRKqLLzet3lATmWDnLP/7936H1e8xkpb0T41s2mp3BMGzlC9ZLFoX8GKVyBTOTJrFdVk5pRN5F4sYNitaAVCrk9o2Y/dYejzxdIJSTtBg5Io3BvnCCBL9ziyOLR1hfazBwhhx9aBJt7AilY39JXH1Cca1TkfjWxGoi/2EVfxXCQFVDR3nU4a4sN+UQORzrA7T4Bk73X4n7rxJ3PX7y8nVm5xYw9SGZAmTHTO6sJywsHKW7qfPKd17nz/72b3AlFnZzXP7JNfRUhVPPfIZMvcL2j77Huf/8Ps7aNro/ImaNFkBDV/uQ6PpFVBARVQo894UvUSnW+cpXv8LiiZO0DzqExRqPP/cCt6+/zcTUPGMTgjAIScKQ1laLn776I06Ml7n141ewwgBb5LWxfMnbJTFODnK+oqrIo5ekB2RLPU6eKHD8WImdxm1u39inXi+qUBGGopKGcnXI3LyYRfpqrwrcEhurIcViQYXCzbUB9z5SJRmfITv/+1iTXyS2peQgB64CuiqvHy7AXWD4h7GjY4E0sU8UXqB38G/gXsDb6XL+5TvML85j6mlyFVGYCS2qRKPp0mkavPDlL+D181x//Sa7rT4Pnf4cuYLo8rsQHeC3brH6+kV2r1zD2/OJfUkCMlhiLzVMAtMkWy7y4CeeZH75BN29Hq+89KLKhNLFPHq+gJkt0dnrqqplKiVyF/AE9tHpY4Ua01N1woMeWiIe6BCn28F3PJX2CiRWEyyxEWNnfcbqEQtLBTK5AZlcSKvZx3MSDvYDnH5MoWirN2Vzo8Xjn8yRyg3wHdjbMTDNIr6rs7a2zsmHprAnpkhNP0125k9IMstqsUUyoTD5H4CT+1BekKSLQjvRkn3C4RsMet9E966zv+Fx8/VdChPj2KU02eyiAjENE5vx+mPEmRQ3z16lvT1g5YnnVNbQunUFqxSQK8oNaxP1QgatdbobG7RXHZw9C98XxpBFaBdYevBBThw/yf72Du9ceZv2xrqSyKfSaUxbQkmaUBPXmYnIqNxOG9s2yJgpktAniIejk20qpXRK3sAl8IXCKLJKl2xOozI5ZGLKxs5IDcjB94X4pTE9l0UzhoRKXmiw3/U46ET0ugZLK5bC8+x126SCLFG/wFa7wcypEuX6GPrEaXIzXyLO34empVR5W7oesr99JF6Q2iYUBlPpBdAToZqfwem9CNFVnNWEG1d6WNYExeoiVinP7LGTyg1++cwNWmt73POp57GtDBe/+x1mjuSZe2Aaw2rjNba4cvYtzFyHI8s5hu2Ag1Wf22s+/Z0Axy1Qqi2RTeXo72wptYahAIICxhNgt0gTYxwzzdjcUSqzUwzWBKrkoQUiD+/hDHvYgcwlGBFtBaVgWg6FUsB4Xac+maE87hNGPo1tqdtkyBflVB+QLbojroYuJC45N1j4Hnj9In54gOcaGIZFr+cozunUUhprcoxM7QWy858nyT1AYGSVOFnsqxJ1InEJfRCu5sNCkAjQpWQqG5iyZiYtguHr9JwfYAVdBhs2ty62McxxStPzuLrG8ZOP0djxCFsJS888wvU3f8zOmz/joc/eQ67iMoy2aF5ocOONH7H4oE3tuLAWPEzHYNDJ0WlBYzWhvRHT24tJPB7iyCsAAAqPSURBVF06juppSMgo7IukqUY+Q352kfzMEqlUivVzb0BvH813lKUo1jzSEkJt4dZFVMY1anWTsVpCvjDASssP1ej1Am5elrQ0S7YgG6ykwxGlms3EdISROqTBxAb7rTyddp+CXWW/7dL3fSYWy2QnDYzxT1Ca+1MorKhTsGR4Im2R9FrCkKTYHzkEibEhSUZjRxRcQsrF7BEJM6d3BiPuMWzGXDmzoxr19aUFdnoh86fuZ7ZUVySRjes/Y+3aJe5/ap5MdptBs8mrL51jcvqAU48WiNNd1dMV13lmWGBAjsBNQS+m3wnotcDZCdWfnUHM0BXtpoiKcspBL+njwc4NEglBmk86FYqvG6ukUc3bZEtQqUiYGaKnBpiWFOFkE/XRBCwS+7SbafZ2TREJqWZTMLTpOXssHk9THU8pqWKr2cU5KFHKT7G1tUOiuSws1jErBZLpJyksfpkkvXxoupBnXQ1gGbk75aCrRqr8b2TT/8GMexfVrso38iYr+pMD4RZueE25WjgwuPDjKzSbLR549FPsdvcolmyWTpQxggZv/exVipWIyVmNyy9fZrO1yrO/M066cKBCXBxJlqFh98fZXPcZugnVmkBUR5My7DhHNIwJvADfDRWaXrxe0qcWDY6pCSsuwUhpSmeUSplCzVFa0l7HYn+vj21BbSLCTAuzWuAdEpHFlRCQxBniMMdBOySfrSpp+Z31NrV6CjsT0Wx0sSxbQVyvXb9Btphn4fgEZqGMPf0E9pE/IEzdr8KVpnJ7CVuK7H0470AyTDmAfiAv6BcP8VGzYOSHHc6pUGdUTU7L0nQQvUKP0O+D1ofA4M6bV7j02gUWVyYoSE9UbzE7Z1K0D2gcrNLcWOPmG2s8eXqGqSWxrB4oum4SCPkQOrdzvPYvt8jodQp1g+UH8xTGYtwgJGUaWHqAZesqe1FDHkIBOQnF3SCJDXypZw+kwCVlZ4thz+fNy/v0OwaR1+PJ02NMLQyIdSlnGxjyIMUlxTiSWlRjK2R7w6dSFnSO6Ht0+v0emXQVzw3Y3NhVT31tvoCencSceQF99nPE9iymuEIlXKt4L94hsSFKni8vw8jT84HIso87wkSYQIYcoHEIFQHXxPD6NNcu8tbZH6hmdykXk9IbFMp9MsUhieHRb3aozAxI5UYcN3AxpN8aWLRvjHHm6wPK1Tx20SDS2pQnIRaaiRTpYp+pxQpj08KCjtnf1hV6UiiKnYbF+k1XuR7TaTnkZdR+okc5Ii9He2+XR59OU184QDOkIS994YgkkhKBpxR/kVelsYUSCziu+nWqXN4b9PHjiJmFKpWJHH5pBXvq05jV0yRWXclpFJJMSikfjd398WfIREh+LfChkalZTtNa0CHxt/A619i6fp797ZuQDNBSHoWST1Z4EfmIXCXAlD63ymyGmHGKfsfk5jnYOGNjZUR5N8S2dSrTMLcgcvYUb51rKczwysMFNq96bF4PWLrP4MjxcS6da9Dr+Jy6t0IS6nQaJtsbrsrXM3YOzztgfslQyu5cpXc43UNMFGlVChmKzXQ/TTjMq7RZsh6hqotNNV9JU5wuoo3NYI/dhz35DGb+YUKjfjhJQHrLonBSAf8jXR97fkCoFiA1IrarzUZO012isInvXYbBNZzmJXY379BqdNCikHpZqodpMD2ltiuUTdKZIYYWsb9ncvuKT9ywSaUFhGHQbvQYxgMee2ISyyxy4dUug6HH/LEiq5cGDFqi3NjhqeeXeOv8LnqS4oFHLXxH5+2LDWWErlZlDEmMHxyQy+vMLJrkqz1iqX35WVVEc/oynUmAsAW8YUKvf6BK2cWyTWE8hzE2hl47Sbp+mnTxAUgtkJimIoLJ71SZk9ob5c37oGTzF6/Jr7AAUteQ0v0I7q14cSr2+QzDDcLhWQLnNZLBLXU6bW/2aO10MYYGlXJNjSeJcDDtPllB2ttVSFJY0pzXfOWs9/oeQWjjOh1a2z69XZNqvUC5mubKmR69lkVuYp+nnx9ne81VXarKeJ9qpareHtMKyaQFuCE1Y5E76ugpnSAccNALGA5MTE3cjSlcJ6TdEWVcwFg9Q24sS6ZQJlU6gjHxMNb442i5ZTRKqnQvhzn1uMeH5XWJ/R+4zX74C/GxF0BglyJnUZuMqiMJc+hwvJQMXNO3iIPLRP2LhAdXIWjieB0G212213o4vYRCrkK1llcFPe9QsJVP+aTLGSUASFsuYZxST2noi/o4IiXSOnFRNgycbkKuZlIqyyyCGL8vzGYpoKWw0rI5uxAIwtJWhzMxF/q+OBXypDNlhqHHoDNksN9R+8bYRI38mIlRiBgW7iVTe4h07VH03AnQJwkNkR1LeUZOuIdlc8W1uTtE6D0D937JQPSxF2A00mmE5R39Wvkg0tsVDpo3ooeLnjPeIQ6u4jln8fo3MMJNkqGP2xnSXGvTWN9XYO9arUJR2nt6SGfYJfKlT9BFt03S6QLpjE7BTjAMidlpgcuQRD6JmSdWTn5fFeNkoSSkuDKHzBdorKSpFlaqQCZjEwQxrb0BBwc95Y4ZrxWoTuZJl9OEqRxJZobS+ArmxBOQPUZklBVsTzZ1NWVRl8at2nZHvJ/3fleTo2Qv+OWvX3EB7g46u3vskEWwRtTEQ467dKBi9jFpoHkNgt55XPc6mr9JKuiS9CN6rZjm7g7dtoMpmpy8STZdJSNuQyNhGMiwiAhdMiFVv5TqqbzwkklliCKZUSZVVJESmhiaoO1tZQKUOyTAP7efKM+zZDy5YoaxWolCOYeRThOnxwhzM6RqK6QqT2BYouiQmy4PlHDu5E77SsdKaKuzy+jBkxPv4SFVVkcVfH6NAxx++XV8/78cgV/fM8RAzg3yJSErlurqFvHwHSJ3ldhdB79BFOyj9Qe4fRen5+L2XIaOENtHxxBTmjRSjpM4LgYRUVEYcpAaFRxjIahIWzOMVHlbldyl0m5G2GmbTC6DnbNJ5XKqkqpZebTMNEZhBqO0jF44BtYkmlZUb/H/3EzfnQcwSk1/XdfHfwM+9BPIXTvcG9QecTgGS4poqpYjrDdJtLsk4TZBtI4f7KANtgm9tgyNQR92SFxHVSkCIelGripbS7hJlH/0cJKKeshDpTcVI7kmym0zpRigpvjGxGNgZ9DSBQXl1rMzGOkFrMwkSXYSI1UBvUKi5VW4kvOLpHaCyH/v9Ru1AGrE1eE8ldE5W0lhR+mqmvt4dy7Z4fA1ZYvzEWpLHMrwzobS7Sf+HnHQIw48krBNImLd0Ff2E1FQSMyXS0zbyjhipMGQUnJefRcUmpYuoZtjisug2zU0S2J6RmZbKe/xqDUoxUaVSx6OIRnh5n9jF2C0QY+6/qrNr0rIh7MY1fQlpcx69xH++cBY2UzlEnGsZDEOibBAxXsbilAggMhXf6cs6YrNPzLFiVpPE8mJLmmhLERaGTtEEafmu2jiohxtnqLKk96CuCpHA4lG/HIhnI9kYSPfwvuvuyH1/eH1Vw1F/z8h6OefcTR4czQ/YvQ1eq7uTuO7u1CjNuj7t6/RAqqnM0nUAOi779Joyunoklt5ODb6PfdiNN5ZTbD4eSgZ/Sz1RippiGzgUpKWRXk3qxlNiZI856MdqD7uQvw3sLb2ChwIaOsAAAAASUVORK5CYII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1049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102820</xdr:colOff>
      <xdr:row>0</xdr:row>
      <xdr:rowOff>21135</xdr:rowOff>
    </xdr:from>
    <xdr:to>
      <xdr:col>3</xdr:col>
      <xdr:colOff>157371</xdr:colOff>
      <xdr:row>3</xdr:row>
      <xdr:rowOff>216335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20" y="21135"/>
          <a:ext cx="874529" cy="915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62</xdr:row>
      <xdr:rowOff>0</xdr:rowOff>
    </xdr:from>
    <xdr:ext cx="304800" cy="304800"/>
    <xdr:sp macro="" textlink="">
      <xdr:nvSpPr>
        <xdr:cNvPr id="5" name="AutoShape 1" descr="data:image/png;base64,iVBORw0KGgoAAAANSUhEUgAAAGAAAABSCAYAAACrKtGeAAAAAXNSR0IArs4c6QAAIABJREFUeF60vAeQpdl13/e7X375vX6v43SYntCTw87uzs5sArgAFiBBCYFBoG0mS5RIURYls1y2XMWSq0RVWWWalIpBpIpmiSYokhBAYAEQGdjF5ryzMzs5dU6v++X3vS9f+35vloJNSLQloLd6uvd1eP3Oueec//mf/7lCSin5Hr/FUiJEgpAa6S8XIUL9F5vp/0stIhEJMTpC6ggBQv2fFEACMgaZINTnIlE/QSwiNPWr1G+Q6rF4+L3pZ3b6uPp+oanfoaknAWFAZIEm1Q8iYw2BDppGTASaQEhj+LPCT3+TTJ/FGn6feubhj977Z/hs3Pva98Js4vvhAEmASMzUcChjY6QG0UiIRICGiZbow1dHmDoEIUnUY/QR9JGxi0xcSDpADxHGxEkfmfSQDIbGund0DBkjhY3QcmDkkXoOqWfQdAshy6CbCC2LRgFkllg5WgNDWsMDov5VB0a5QjlO2VuEQ0emb8rRyg3qdXynM/7LXfB9cUCARL93lpThh3++OmUeIs4MT7V6gTICPJBtwrAB0SJJ0EUGO0ivjlCP+W1k5JPEXeIoJo4S4igiiROkGB5PI9HQDYFuGWDaCDODZuXRjAyJU0SYFTSrhmbUEEYVrDGEXkYnR4JyggPSGkaYii4RgzBTY6f2TkNAnXz1ybvv/+XGTx39/YgA9adqhAh10qREimAYxrEDwkNqfZKkThJuELtL4K0QD+oIbw3faxF5XUI3IOiFBK5PHAVEyb3flf5O9a4jNCM1UEQ8THmaRFPpRgNNF5iWSdbOYuRymAX1MYPIlDGcaXRrAs2ex7CqCH0CRA3IpykxPfHp4ZdpYlMnP/3702dTr8743lj/++UAkndDNkHZLSFEEwOIewj/Lr57l3hwDQZ3YLBN1OvQbXZxmx6uGxCr16/p2I6JUCdbF1jCRNeGtUWmuVp5WSCETqyMJmKENqwXUhpEsU4UCWQY4UYDIlVThE4mn6dYKVIYKWIWyuj2GMKZwcjtR7MPgD4DlNBjVSvCYZSlDlAp83ubfr6vEYAMh2mGCBF3CAeXGPRfxmleJ/EbJL0Ona02u1tdWr0eTj5DJTtCNg+GGSHjGM8LCKMATaUsJ8QwrNSIyhLqtAtTOSNChupEqoKvkUidKAZfPb2u4+QM7Iwq0hqJLxl0Ajpdn15vQK6UpzZZozRVRi86kJnCzJ7Gtg6jiQUQeSCDVM+pHJFGx7sp6XsTBN+fFCRDhGgjkh0S7waDneeg9QaWt4vrwdZqk43FBqZmMjk1Sm2sgNRCev0det0BUuo4GYdMTidX1LEy6sU76ekfnvQ4BSLK/CpBq0qi6wo9Rcg0PaliadHvBXgdg05PY+D5ZHMBI1WbbG6UwM9Qr6+xttQjDGHPvhEm5ms4pSqxUUFWj5J3zqNzBFRxT1OPqgvqEHxvjP/XR8BfhlwKHu896z1kIEMkJjI95QrOKYjnDwuX3CT2bxE0XyHZfRPNvcug12F9JaC51SOXdZiYGsfJS4KgT7u7jS5yFCoa5bKOZUMibfquREYegRsSeTa+PUhP/sQ4GI6CtBrejsHdux32PVRGNwdYso8kSyQdCHSiwEEaOpqI8F2D9sCj2dqmaOXJF0sYVgm/FbK+2GDX61GZspmbmcIqT2EWxtHLpzGdM5hSpaYysWamIDRFdvfgM4k+LEsiQf9L5PT/zUn/2REgU6yuD3G5wtCJclCfILqB3nyJfut5otYGg9027XqLfiOhkM1RqBXRrQF+1EzTRzYvKBSU83IEUYihaZiOj2ZYXL04IGOWaW67tHdDTr1nhjDZplRuYmWzJLHGhW85bK92OfPBKSqzPTQthECwtRzS3nUwC6BnIiyV/zM58hMJUh8Qtku0miG+38M2HHJOmShK2FbP1YgpVCOqkzUKY5NY5ZNo+fdgW8eHUFY4SGGSpL2J6ncUGFB9h4Ky70LX74kD3j31fzXmQiJMFZVSJ9FbRMkSsnOBaPd5kvYt3MY6rdWQXjfCyetUSuW0EA+SBnY2Il+JsMwsfl+nu2sSDMCPIgb9gNFJjYk5g1YroVLKsr2q8eYLGzzxI3swc100TUWaxfqywdbtDINWQmZkwJHHCggrYeOKz623Gxw5O8HIXoX5Be3NmGZjwOSRPFaxix6U8LoJprAZBAN6/RB8jaxVQIoMrZ0OjY5HvlCiNjtLbvYkevEMWWMBXZ9GilwKMFTlUQ4YhoMCAd9TB7yLZv6qAxKFdBSkpE3i3yRoPoNsvIRsrbKx3KPb6pOxsuRyFsIIEWaI5kSUijFONkFqAUno0NvJc+HFLuWyxez+Kos3ewRxl1OPWth5VzWtBLtH+PoXr3LuyTwjUyrjawQDnZe/NWBsvIbb1mltr3P6iRqF0TwvPrVMuVjgxAdLJGaHyA+IulkGfkRmwkDL9NEGBe5e7GFqOSqzGmbeIHFj3E6PUBbQhIGQBdq7Cb1+Qml8hqnD7yVTOYnlTCP0URKhmjsVvffs872PgP+3AxQuVo+p94AkaRC5LxPVn0FrXaa7uc7KLRdTlxSrRRLNw9T65LMGmYIJuQGG5iH0mCTJpugmDiTXXtPZWIQHHz7O7Zsr2NmYww8KtEwnfWmJO8nz39xk9qDJzBEV9BZ33vEJXIOx2QKeZ7DydoPyuM7CqXGefuoK8wenmH9UpUiP5nbMytWE6mSekYMJpu0RbI7w+jOrzOwdpTQraPQ9qiMWxYpHv1+g1bTR+wYZa4KEMdaWQ3q+zbGzD1GdP45uzRDrRYRm/iVtIYTqGv7/Vej/ZA2QKefyHZ2f6hCJSBTKUYW29Q3C+pcRnW027rRYvrPO9OQU5XKO3fYWxaqkMpJg2z5SOrzzdoP9B6ewCi2EoU6yoiXArU/whT/e4eCRWXpuHcvROHx/kVy1h6E7JJHgjRcDpPA5+lCZrptw6cVdjpzMMLbfxvclt14esLnpc/J8jfamTE/u/R9yMMyYjcU4ddih+8qU90ZokcU73xiw2+zz8AfnMLIxqxst8qMJ+ZGYoJtFhmPYcpKtLdXL1BgbO87Oap8r166xcP9jHD75HsgoykNDCBuJ/R0w9T844V2qTfxHoNNf44DvrAGq2CrjK2NGJDt/Rm/3M+jtFTavtdjadNl/cB+a3WenscHczCj5cofESIjVqY+KfOWPErJ5j0MnKozOBpi2yuUaWpDj2S8YaCacPlvl9s1ddtoNarN9pqbHcZyQ5dUBWatCZU4QqeLvOehaglUL0SIDvy0IwixGISBjCG6/3SMxdymOVNhYdol9wanHshh5i+aKzQv/fpH9D05Aro8yzvScQ3Zc8U1VolaZK2822H//ecpjC6wttdna7nD8yCP4LYNXX3yVyf2HOXb2FHpOQzPy6HIERDZFQ8Ne4V7vfI+w+s9zAAMSMilTKWSESHyI12l3Podc/zqyd4fNywG9TsjM/BSu10ETTcb35onTChUM87hI0JIML30lw1i1xtLSOqWqzdxhg9JoE0srsni5wFuvLnLmPSOUJ4q025JIDMiNm8hMhkCMIrUsQZKkEFOKLJGqI5qNmURoWkI2jkD3MHQXRwa4XkjS2CUMI0rlLLmiT9gt8/Tn7zA7W+ToI5M0dloM+gmj+xLifAYzGmPnnRxvv7rByXOPMvPACaSo0t8JuXxljen5o5imzt0XXyRfhrn7j2BVTGyrgmYcBi0z5LtU6tT7JNjoinFVZ/m71Of/NAyNIdZTqIMeByTxDbz2U/jrzxP1lli/OiDu6kzOlnDjFk5uQLVcoefGtJo94iRgeq9GxlG0s8Xl1yzsTAGv69Kq75KImD37i1QmLPqDmK1mQm2qgj1SxjXLdESVjqjhRiUSL0eLDAMFAaWOJjUiDGLTQchemocNLcA0euSNAQV65AwVNRsUaFPUGhhJnda64NprbRb2jzAyBSpzxLogU0zQ5DQ7yzE7SwbeboWpw0eZPXuKna0II7DJVma4urSEozepWia3Lz2HZbos3DePNhJhOecxM0dAqAJtpRYfHt57lSHt4v+fb39tClJ9puJykniRcOdLJLufI2k0uXWlTeIlTE0X8GKPrGqiqgPWb1todki+mCCTCMfRyGYUHeyyettga8li7lAJKxty61qbQWBR21+gNDnFgDHq2iSb2iiNpEI/GsVNagRk0TyD3e42A4XbnQTbcdCdvWBXIOoRDeqg97GEQJdZdMMho3tkjF2qRp2a0aRor1Aydin4Ln59Edfz0PSQbClLuTJCb6vG1pZk78JZbr62Tm3mIHtOnubapVWEH3P49APElmTz1osk/g6FTMCdK69jStj/oIUYKZPNfwgj8xCRGEXHQVP9kgKrKgt8lznCf9QBqngEIsZOXGK5gdv6FtrGU2iNFS5c2sWJC4xPC/y4SbFqkS8PuZa3Xww4/dgIRmYDkQwHHqp2+F6M369y+4rLodN5zKJPo1emq03Tyo7TiObZjaapM0pHlFPaWYQhscgQmSU0YdLdvM72nQtkrTa16RKbjTEWjr+P3bVbyMFFhObjti1kZo787DFy+WyaNg3ZwdL7OEabst5nSltnMnuXfFLH8Ntk7Ry7dUlrzebEfecRmSoXnr1CqTCDWZvDjyzm901g5Uyk3oXOOlvLF+h5mxQKIWuXbhKEOxw6vxe7chCr9CH0zDl0KmhqLiJVlH33Mc53dcC7lTuWETobBN1v4G98HrN1h2tv7OIlggN7x2n2NqhOhhTKEboQ+F2Hr326zw98dJZ8ZT3lT4TmIWWGtaUcTibDyqrL/KEMSX6CleQwt6ODbEX7GCRjdOIA31vDwsUkQMY9El2lGpXvLazEob+9y6B+nfl9Bt98do33/9DPcfvaNygX1wkGBv1OmdzoPHptDMvRkZGipzUSLSbGpJDZQ16LyFmrjGU32ZfvsMeKkR0Tt2kwt38BL7K48M1L9LZD9hw7y+zJo9ilgFj2SeJVZFSH7gb11Uu43Q3GRxxuXLiJTHIcfnQvWuUQ2fLHMI3TICtITc0uVMfwV99EkqQcwl9W7u+cUApZJxq8wWD9k1idS9y5vMNuXefUiUkWV5aZ2ifJj3hoWpDmZBkW+eZTA+wcPHh+HDvnIrUBrZbB7o7N1HyGpmnQE0dYCh7gbrxAWx8nDgK89hr4qxSc4Wyg00tou32yeQ0tCSkUxwmSKppWYPXGDfbNJayuunT6eYr5AdWxmPpaSG18H8VajsAL0MyI+uZ6Sh1k8zUy2SKxbhOKcTLFQxiOQ1lvcajislC0yevg2FliP8vbX3uF0PU59+SHMEdM0HaJvR5Eywz8dYLmKjarbG+uEccRM+Nl3nxhiWw1w74zBzBL58lV/iZoC0hNDXyM70rifVcHvOsELblMf+P3of4sjZU216/WOXlijsZKl9H5kPJYAoaabKn5lw96RL+xn5e/sUwS6cztz2I6Gs1+h/kjVZxCiXfEI9zoP8KStgdfG0d2egTdb6OzSnfjOmG/qTgJfM8niHsU8haxLzGkwcTcHPlqkd2WROq76GRZvLHDkSNV+l4T3AyFsRKDgYu75eBGkvZAMU42jmWixQ2KFUl5+gC9aJx84QBi5IEUre0ttLhvT8K+fJbcIMfGygaVkoVVcYiDLYLdu/TXd9nZukx9+Q691iqn3ldk7IDDjZebjFcymE6Jt1+6zdzRCUb27yM79hHs4vsQchqhaoH2Vwc5QsqBDHFQxdZQM9mU1fMRSZ2w8Vm6G38COxvcfCugNj6GFD0cq8/UvEGiqxPuITTlADX5UgSdjdct0rxt0nN72CM2xakKzcIU16NHuREdoRufxdck3vYtektvEvdeTxGM36un0VOt5cgaqgu1FdWFFyXsbjRodbpkCoLR6jRRKClXDZYWB+w9VKS706ZYM9neadFcg9HxI5SmD2GaZUItIXZj6qtbbO92kHoDEfZwynNY1fuozJ1DsxwqeoOHpsY4VM1T1ro0Ny6ydOF1kt4KMW0a9S3uOzLJ3ctXsHM9TjxhQcaDgeDyK21m5mfoNRSzusOR0+PY44fITn8C3XkcZG5IXKKIO5EOekQ6NYwTGWqKw5PoSUykhWjSQ/Rep7XyO2j962xcaTHo6YyM1xiEdfYfcAi8PphdrKwq8mbKiCo6WotLqeJAS+yUUnZFlTWOcTF4hJvyIVxtmkiYeK1F1t56Hlrr5Owme2cKmM4Ouu7TarbptVU6yBOEfaLQI1fSSXwTz21gaDksp4JTSWh0fSbGRtBFG8OK6fZcHK1KIvIkWR2RFEiEgWXOYRXHCK0agSvZun2bxsYyg1Bn4tADlA7cjzBNikHEiXGH+0YjyvImG9dfpFbwGcl1uPH2RXZWXbrNJR58IkNxj6/GQWjCJ2iNcvOdDrOTo6zebqGbMTPHxzGqj1Cc+BmkPpumwrQUq24tdYD6EEkZ6mHaLCjI5Gt9zHgDb/nfQusLdNZ8lq+5jE2P4MkOE9NOyu9sr/XJlU1yRQ3dDtANiZYINClItJBA1+iIaVais1wJHuNufB+eNofUMuiRS2vjGmF3h2rBw+AycWcVLXFpdwVhWMAyc5SLNqFXJ/Q7hKGbpjXdCIkTC92oMYja6fhyfDSPkd0lFh6WaRJ2EraW+hRGxtDtPFEQIJMSzngWc2wv+cIZbMZZ7/bo7TQIopjSngW0YiUd5GVFi0PFgAdGNhk3rmIkd4nbq/jrPb7xuWc5eW6SAw8IpNlJIboakIooT3M5oN8wKWZK3Lm+zuz+EUqzE2TGfgZz9HEkk6kD0t4ghaSqP4qkjHRPtTGIWBDpTaL2V4mW/w1Gb50rrw1w7AyZksAuDhgZsVm/PaA8ksPJa2zXe2iWy/iEQ6/jUyxqhJkElyrLyYNc8H6QuzzAwBjBEpmUQXQCH5lsYRh9wt0LDNZforej0pmgPHqUcrWcpsBOfYO1pTrlkXEKmQr9QYd+1MCXECQGndY2msxQKodUqhEWHtJPkJGOFzgUy/vJ58fptNp0Wi3MQpPiRBEzf4hs4SxU9hMHGdwgINS1dHAjVRebuNiiyVFnhTMj1xgzX6ezeocbz93FDAY88IOjaKXOUHSQRATSRIgI0RNsLlpkTYPOTkxnJ+HY2RHC8v0U934CYT2ISDLp9yrjqxmCkLGUiaZUC0lKZ8voFp3138bpPM3OXZ/bl7scODRBIDuMTug0tnrcfUdw6Ewe24GdepySboWKzu2bLcYm8mTGMizJ07zhP8lt+Tg9fQpNV0N1HWn5ODFYMsSrv03rylfp7awzvv8UY9OnsU2NxvYFWhuX8TomYzPnmNh/HMtRJ7lDmPS4sniBi7dfBktFhYWMQxw7QOu1GNUnyDmFlAbIZfNMTS2QL8/T8yw2Vt9h0L5ObbyIVTxGds95TGs/nnBwNUGo6K7AQSR9AuGTlascdW5ypvhtqtElNq6sYcqA+ZMasdEFhfFjSZzo6Fqc8lOdXYPudkyxUObS66ssLIxTPFBGq32UwuiPgdyTasbSObNKQbGMpJZKR1RO2iVqfhVv8/cxeg1e/dYao2OjFMoSM+NSGbHY2fDo7RRY365jCJNqtcS+owaJEXL1RoOZ/TW6+aO8Fj7BO/Hj9I296LqJoaleQc1GBIYeY7l9br/yeXaXLzCzcIaDZ99HRjNpLL/O7cvPEwc6x898iPG9J8DMEgk71av5YYtn3vo0FxafQc8q+GsTDJpoTpaCUePRAx/kwNgRtu5c5NIrX2Zin0F16iCViUcJQpPrr32DOLiFM1LEmj7H1J4niERZYbjUAWFiEYkuUWwS0aMcbXEy9yKnS9+iGN7CiHwsq59S8gr5KYWGHiqEpZPEeby2oLeuoWV0ur2ArZu7PPTkHIP8UUpzP4OmP4jUsySaMdRLxTJRfUI63YFruCu/j9b6Iq01nTefXePcI8dodpaZ2W+lhSUJIIltvH6B5ZsdGlttSjUToxiTHytRmZzmGf0HuNT/ED17FivJpYq1xB5gxCamnqSnJVq9werbrzK2f4bxA0cpGFNE7jpvPPdHxL7PsXMfobr3SJops5FFrCt1RIZ67y5PX/pjbqxfwO8H2LHFeC5HYJU5dOA89x8+T8EZR4QRu8uv8Nrzn0FYHQ6e+AjjMw+ixwk3rz7NpevfZLo2w+ixH8ecOEwqpYkkrszTNxV7q/pIQRJ7jMiLnB35Csftp8nJego29NBI6YU41rFDQTgQ1LdtOtsdZqtT7PS7VMbGef3rFzlxZpLcvim0qR+hUP4o0hhJD1QaAZFUqholAQTffRa58q+JvCu8/fUGlcIMI1M+keZRqhhsrrbYXZNEgYdlFBifmSdj9Lm1tolddJg7WeGW9V5e7b+Xu8YTCFMnF2VIzBhhqDGKGgEqFVuCv7WBEQYUp8YxrCz5wKDbWuHCc09x/KH3U56aI6/ZaIZKjsOpkxrIR3Gfm3de4srS2zTWFsmv3qVYmmH/+R9k/r7zWEYJEgNfiykOeqwsX+Tia1/GrlQ4eObjlEpTCN/l1Vc+y92bl5g99gQHzjxJgEko41RjFEiDgR6gBxpJpHSpu0yJl3ii+hSj+jXywS6xm021L4OWydaOS3e5ReBp2JbD3uNl+n2P0dIIza0+K8tNzj45hyyfxdn7MxjaIRAFPJX6pXoGxVnLTfrNP0Fb+xReo8Pzf7HJ4+8/wcbWInvmsmxtDGg3Ago5myQ26O628Xo6MwcrZKcDRCZDM3eC57wPs5g8jmtNolltLNTpFWm6KkapIDM1ZCYMUQg2dtQZ1yhEOp2wR9JZpTa1D6mbmIr11IeiXZU31XjSSCRa5NILWlx8+i/Y/cZnKNemOPmxn2Xs8Dl8YRIKgacJcn5CELvcfOcZLrz9Ig8+/jHGZo8hY4dBf5NLF57BI8++4+fRcxVCqaVpKIkloYgJEyNFXgEDskGdY/a3OF/+Irn+LbauuPS3ImIvIbISxkcsRsbz+D1BzxuQLdvgSiqFAt/81k0e+YFZrMl9GHM/Sa7wHhAlwhSNJp5qK4nji7gbv4ez/SJL7/Rp7IYcOLaHRmODUtGkteMzOZMjVwpSDtd3JZt3JfVui4MPWMS5cd4MP8wL0Q/TMQ9jSSOViai0gSEwFDWVDIhMhRggmwjFBCshMjoJ7kadSqWEbUkS3STo9cjZpXTgYUiljFMnUWImJpaUhFrIjW//BYt/+jtkxyc4+GN/h6ljjzBQ3ydNfDWpkh5apON2trn4+nNM712gPHuYQGZTyOsOWuzutjAyBaxyDU+JulQuVvpTYgaqgYs0fCWtjBKK8U2ezHyaefNlti+sEDYlc3tzWNUYx0pS7r+xBFvrXaYO52ncabJ/3xhvXuqQNz323rcfOf0RCuOfQOq1ocZIRUBCRDT4Kt7ab+E0V3n1q7vMHxuj2xswNplQX03Y3fTZM2dRqAZkU8GxQWc3z9pWj7mDeer2aZ4efIw7xjl8q0w+VsN4le+VJkehBIOc6COV1BANRxpYqigbMRYhq1euMlfJk8tmcOOErY1NZvcewa7mMBWPosUkmnKGjiNjEhGw8cZLvP27v4Y55rDnfR9k4b4fgtIIscylTK7q0pPEIIw0Os1dTMtAZstKu40W+wToxH5EFKtTrKmGljg2EKGOais9EREnkkiqBjMgpMup+FkeLn4Je/s6nTWX8XEbs+yhxZJ+y+HOxWYKMBcerNK820vFBp3IZvHNVc6+fz/RxHmyM38XLTOPUGKzWLqSRHVynyVY/y2inQZvfbPFuQ8c5tqVRQ4ft9i4Kxl0DXpuiyAcYGVsykrsms0RmwFjB2Z5K36CF5Ifpq/NERt5bJlBGDGm7qfoRWgOuu6RlRJDGCh5k6mBLkLseEDcbOA1Fxk1c7RcD6NUpjK7D6tgYA6UuEqQ6CJFUZY62YRsXr3IV//VP2d+TlAZL+GUzjP/xEehMEaiUF1kEIgE1eWoqUaShISYxFL1CgJfaOnHKFHUe5A6LYpV2jHwNJWCTOIkSZXYRiTo6V2q0Tu81/kiC+JFdu9u0Fh20VT/4Mf0myGamXDoUI3SpEHU1tjcaDExP8Jb39jh2NlxMrMLWPN/F6P0EELaqgjvSi3qEG59imjrj9lYarF7O2bh9Cirq5scOmERh8POzfd9Bp0czbpgd2tAkAxYeHAcf89BnvE+whX9UQw5lqYQZXAbDUuPUwhqapGS55DFwFCjCU1gKC1T6LJ14yplU8fSB2T7Pk6xQCuKyZcKOEXJSP4AAzekUMkSpkJdiR7FvPn6t/jyp36DRxZylAce79x2GH3sSR7+4I8i8nlEnCeSMZGICIVKLxEi0gkJ8JMMapEkVPGv+HoFgpIEX+0wyBh13sM4i1T1QD0WZtJeyBSrnOIrPJr7IkVvmcGSRrdpEHgm+YxJsWZj2y7bO1tUKkVuX2ty7HSNi6/0KI1lmT44jnngZzFqHwW10xDLQIrgOv7qb2O0vs47Fz1sr4yRG1AYCRid6Qzl5VJlbKUoGEmXKnp+ht01j9q+ca5Yx3jW+2k2tTM40QiJ7SHMiFyiiq9CMgk5FAwtIqwwRUKqoOq6RPNdgvoGoxkHPQwpWak+Cr/rcuONF9n1V5hYeJxMaYT77jtKohuYoUk20Pj0Z/8Nr7/5x9w3PYK80+HOboadnMbP/vT/zN4HztNOlWuKAgvxY4tESUpj8DSXrshghKpYhwQKhkcmMtbxhJc2YUlkEyiKPdLpGX362Fi+soPHhHiG9+tfYFa8Q+/GDpqo4IcFet0d3EaA6zbxBhFnzu1lYy3k4CGT5UWfvj/g6MlRmP9b2FP/bbo0IhK5Jb1olfjOv8Tpv8Dr325Tm5xMOZIjDyj5dpM4Dgg8iyiMMUylu9cxrZSAxrdGeS34IV7xP0aP0yTO0MCWOuFKPaqQizZc+lE5X0nNDaFhqnwuJJZIcESMdU8+rrSdhrDwmju8/swf0Vu6iTZzmI//5C8g9CKGplSZqoWxeParn+Xrf/7bTGUsonrMdhiS1Gq1dJhnAAAgAElEQVT8rZ/+Rxw4/TChnqTigOEpF+nnSXrqlbIiIUyhv0w/pk2YVPmetCYoRKRSk3o8SN9lGiFJHDIWXeZM5s85zbe5/uwaYTMgk81iaDpB32duXxV3MCBf0Ol1JU5WIGOL1aUNTj68DzH1ATJzP4tQiyIyactB+AbB7V/D6V7l5W92WDixn43FW5x+uJJy65urHu2mRhRoqFlBecRgYn8fu5plNznAi+5P8Hb8PnxjBmmG2JqNpYyMTI1vasrQpI4x1OKESk1qdqtQjSYxRYKpegRd1QkXXRj07t5l4/LTNJZuMnbwAc798MdJcO71EkoepvPclz7Hzec/z/zcFDcWN1hSSGp+Pz/18/8DueoUfT1CC9VEbWhIlWbU+7DjVUYWaRoaGlg9phAUhLGaIQxrg/peX9UI9fPqsSig6K9w2vwSZ40vs3v5DmMFJSyW+D2DjZU6s/M53F5EczeiVCqwsx0wWitx/codjp+fRt/zHnL7fwHN2avIuJ70gq/h3frf0JvrXHjJ5/DJOVaXbnH8gSLryxH9TkK+qJCIYNBLGAx80BL2PVRjXdvPc+4nuMHDxOZ4ajyV91MHpAZOUWjqgDQqNIFaBlIOUI+rpQtDV4VZSZsspOWl401jbQO5fZ3LV95mau8ZDj7xKGg2TqI02TGxYfAH//u/YDbucubUES7eWeaZF15lN4L/6Vd/jerUHD09SQuxOuV/medj5ZDhiU4N/R0nPEwUTzmMgJRkUM5KBH4aNUPHRUmAFW1yVD7Lo+an0NavE+0Ixuc0wnDA7mZIZUQnCQX9rsH4hM2VtwbM753g+pUV9p8q4cyeJ7vwS+iZE8oBLRl4X8C7+euEOztcfyvk0MkZVpZXOHSizN2bPeb25bHyrWE3qrgXz+TG2x6TZ4ps5E7wjPdjrPEQsVFVOoC0eVIGHjpAfVTGf9chKhUpJwwdoIZEyviarnoDE0wvLbJicYlk9w5ffuVZPvFTv4RTq6QyQCdFUQmxLvmtf/7PqHZbPH7+JINeyP/x6ad4fWmFX/vXf8D+k/cxEFq6+KdOsnLCsNBqBHJIvKXw855hVR1II+JeMfZU4U0jQBCkaWwYBVESpnsPB6NXedz4UyYGl9i6GpOtBNQmVO1QKVcniVRhsVNy8cJLfQ4cmOH61S1mFmzye8+QOfrL6M5ZxYZuy7D3Jfzb/wp3u87dqyEHDk+zurLNwVN5bl7tMDFlUq6p/SulgxTEkcHlN7eZvX+ORetBngk+zo48RWQVcUSILixMZWS1QKdSkAD7Xk0w9OHpV6oZVYRVROhpmgJHahhGRFZG+Mt38Ddv0bHg+LkfSPe3dF1T63RYWpIq9P7pL//3LL31Bv/oH/wMY1qWP/zSV/jCq2/yS//kn/KBj/84nlSEmjLk8F1tR6pGy1cGVa8jjYBhKkodoCJAfY/azkl/TtUIDT+5FzGp02JIeszFr/C49mn2iW+jKxGZ7mNbA1XpUmIt5fxjHT0e482XV1k4NMv1aw0m5hzK80exT/xjjMwjiDjZlHH7ywR3/iX9epPlGwl790+xsb3JoZMmmysa16+sY9sKXmXTFSHPbzE+m2Ps8Bw3ood5JvwIbQ7h2zkcZXSVhtSfcq8Aq0hQ6SeVsaYwUhn9Xv7XU21U6iTtXrQUkoju5h1G4y5bjW323X+e2B7BSBKMJKS9s47sNPnMn3ySnfo2P/HhH6Sgw0azw4uXb2DXajz5Iz9BdnQWT+j4UcjqxgaZbIFMvoR/j3KI1ATwXk1Io2LIxxFFEl8MHRDGinobOihNZXGCHveZkC/wmPgUB7WnycddAhlhSjM9GKkMK9YgUk3dNG++vMThwwvcuLnN+HSR0tx+7Pv+IXr2UdVhb8mk9ReEi79Bb6fN4mXJ3gMTbO2sc/yUQ+BLmnUlK2nT6XhYlsa+ozGVfQ6eleW6+2G+NfgEXTGP52RwpJWmHTstuv8hAoYpaYiChg0Yae63taEDbCGITT39vJAo1nUHbfE6JdNkexCy58QJgnaHC2+8ghV5PLh3loKtGiaBrho3J0GXGoGw6IuE9ZaLrM6QnTlMzx3w7AvPs2d6jtn5BdI2Ls3r8b0aMDSwQkmp0dPGTBlbDX7U6R+mLFWM06YsdBnlZR7VP8m+4BUyXphuL5mxAZpau1Ucj6KnlbymxFuvrnBg33Fu3NpkcmaUytwBzDM//64DGjLpfoHgzq/TaTVYey1h39EJVjZ3OXSiyI0rq4xNWdRqao1T6fojhDkgliGhXeGd4Em+7f44Te0AsaloAyuVp6fIRxXYFOUo0KhhCwMjpaOHzhkW5qGT1GaMUA5RjkIjJz3c228yZiUEfkKj36Ok6ayuLPLOtRu877Fz7J+oInyTbtKmZFpIYRDEISLyGZg5nr69xvzJc6zttFneXGXh/kco52v0hVp7tdK1rzhOUv5ooLb7pUEQqjVz5ZyQKLQJiHFFmHbNUSwQSYwMB+yJX+M94s+o7T5P43YPp6CRSbIIK8YwVJpKiKKIsdEyly+us2/fPNev1Zk6oPYRTmGe+vuYzjkFQzsy6n8N99avEvRb3Hre48ipPdxe2eDYsXHefHWdfQfVbq2axap39UcrZNBmbGGGq/E5vu1+gro8ijQr6NLBNrwU67+b35UjHCXgTh+7Z/B7DlDRMIwUkf7hujDTTjlDjNZaJ9q4zZij027uUMoV8JOIr33z2zxy5gQHp0fZ2mgNF/aigJFciUazxatXL6CXq9y4s8PU0eM0Ajhw7H7GD57E0xMGeBi+g6cminFCIIeoJwp83IGLp8S+CmzIMKUy1AAlJE+IRaC6abnJ3uhl3iM/RWH9Ai2lvtZ8rMhAqu1NDEJfYJgB+xdqXL24w/z+Sa5e3WTfsTL5mVNYJ/4Bpq2KsOzJyH0W9+4/Qwx2ePtrLY6emuHuyhrHT07wxostdCtCM9PRM4lSP2haivePPjrHLbHAc72fYjV5KL0mQNMV5lepZEgZqEhQaCdFQwoJKUPfg6gp9EwdMqQlFGWhKQVcWsqUwyTBxm3YvkOxNIowDexijjdfep0pWzKRV42WiT/wcD2Xspnl7so6v/m5P+Xk+Uc5e/A+cmWHK7ttTn/gx8AZJdQCeqqzD/KEwiWOtbQmJElEe22R1tptdnbWKY1MoOsxvqJuyzPoowsMUgCsFOItDgav87j8MwrblyjaEswQMx1xechEIwwcXNclkylw+2rEntki166scuyBccyZ+7GP/CKmdUZFQFdGwRt4y/8Cw13krW/sMjc7xVq9zskzM7xzoc7IuCBbDFPSSTN8dMMkiBOcsQwrHOaF3n/FzUTh9DIoI6kdFqFQzTANDXkf9X7PAakT3m3OhlBVfS11glCS1jD9eqJbOEmA3F0iWxhDZCyEKQjrDdqXXmMyM6BcHqHXahB6Pl7X47PffI7PXbzAr/zq/8q4lmEso7Hq+0TzJyE3hkgGDDQYhAVEouSGMb70CMMWnbvvkPOa3LlxkanZGXJOltiyudXVEZMPIQsTeImLHnc4Fn2bR5LPEN55B1u4mI6JGm2ohT9D3RESqQIeMFA7cI0C2ULE4p0Gp8/NEs88TObg38MwDiOSpCfj6DL+6u9g9F7j2itNsnqNbthj/5Ei62u7WDmfqTkTQyVspZ6QZaKkQzeCQf4IL3X/RtoJJ+whslUBVs3SEGoO68GwAKepRp1+/d3mTDlCdcDq61q6l6WixlGbMwpqGja60LBT6Vg4VC3oknwI3ctvMmm5WIaFlvSIvJCbt5b49T/694i5Q/yPv/K/kDR3iDZuUS6PsVSaRo7NpalKqhSqimu0S7+3SntwGy9cRgy2MRMPz3cpmTaJYZIYBtu7ip86iTH5KL5dIevvcIov8JD4LMHaLTKGYgkKKSPqd9Qs2MMPVP9UpNkIKZfH6fRatNsDjp2eJ9r3YZy5/wZDV4q5JJBRcgN//ZPoradYvd6ivZGnOpFFWjuMTYwQhBpWNkrlFGp7vd8RbG330qnPxLF5Xh28l5e8jxImB/DyHnacIS998kqjr0ukZhCLLGhO2qSkqSjN+8pR95CSrvjWd3uHezSF6mQVpNNMctJPxUwqxeViSffam1SSNuVsUUkZiBONV15/k9/85Gf42H/3Tzj3+HvZuXuJCaOLEVos5vcQj80QaBLpNem1brC08yIy2EJ3GgizhaUHw75B9SkRBGqegYnlObTaOTbCU5TnPkzZa3JafJ7T8ddx4np6kcGgV6Fb91m9G9Bpe9QmDA4eLnP7RoNDR/dw9coKmZLO7L69iCM/iTX1UTRRGspSYnEXWf8cUf0P6Gz3uPSCy9nHDnP79m3mDxW4ea1JFGm4fS8txKZhoGecdOtk/oEal5IHeab7o7jhg/QdRcRFVPx1Ku5dippHqOeJygdxjVHSdKnrGPoQBSnCLq0RuqKokzRCpGalj+XwU5QUKkZVQViplDQ+uttl9ZVvMp+NqBVqtAYDtjtd6vU6X/r2G/z4P/4VJuZm2LnxBnM5i82tJu09e9FGCtS9Nerbr+EP3sRQI9N0617dCRGiJ2rlQ0tHhYmahmkhemRjK/pCg9XeXkLt/ezLDbhf/woH+hdJOjE7qz71TYmM+5RrDuMTIxQqSrIZcP2i5ODhcV575Q57j1YYn9qLduzn0GtPpp2ySOJQxloDrfk0/fpvIAdtXvpcg4fOznNrbYn9C2VuX+uRKwrypQyZoomTV1Mmg5Vru0zcl6XrHOO55g9xK3gEYRZQbVjG3SRYv0Q5luilEvqew7R7LranbksRZHPZtLlTl3KoF10uldO7HVS/IBXjquCo2kBXUZKESLeJP+jj9vssvXOB7Qsvcnx+hkbPZ7exxU5bqfN0Nnou//Uv/wp7JifpXn8NO3Z55sJbFM4cQC/0qbvXMPRVdKV80AbpqCa9+kmlxiROlX1KOqmcrdhUTUn0EzNlUyORob11gBMlg4e1N4iaS2zebDLYiMiPVqmNFSmX1f1HPoYp6XYlvZZFuSp469UG979nGnP8CNbC38cs3AdJXjVikRSij3DfYLD924j+Va6+1MNKbJxqDivfp6B2oHLq2hglsTawLIOtRZNbl5Y58UQVvTrOCxtneO7ucQJjNi1Ejt9DeB1KuTzSMul2I5YvPJtidIWiqtUqtpNF6gaZXJ7xiSny5RrZWgWzVMLWNLQohHCA3mqxuXaHwcYWqzfv4nt9xkdsWo1tNhttitkqmmWmSGj7/x7M/Ogv/kNqeYdsc4OrN9/mtVuvU7m/QmncJXIaqf40vVcrUZsrEt9Qu2YxVmhixVY6e47U1TcqIanIU9fsKOGy5mJ0sxwMW5zWe8jeABHFhL4kcAIS18RIYgaDkFJphFa7zWhtis3NOm4/ZuGBScTke8ns/9vpVTkoldzQASFSrSDV/y2y9SVa6z5vPb3FufccY3N3iYMnKuw0W6wvDdDiLONVhW03qE3lmH8gg7Qilroz/NlfmCxtz2M6GezESyXZtmHhS0G/J9DaS6AIsjihVh3Fchxi3UCzHVp9dWOKw8j8DFPT8+wt1lK9flbEFFoe251t/E6TfrtNbXyC8Ykx/uxzf85Wq00hW6RcrNBud1jpbnP+bzzGaDbLmdpe/s/P/gmd3CYTZ3PYRZ/EULd5DcXIyugi0Yj1kFiLMSNV0A1iPbp35ZnSuIIT6RAb6Fqf0o7LcT0hW+8z2HWZGHPIlg2SjIs+sFOyTgmLhVSLhg32TM3wyivXWThWozg7hrbvJ8ns+RE0SoqAVyPJUEU5iWgRtz5PuPOHyMEOL3x+hYWDs0TCY2zWYXmpg9uBWnGCZr1Jq+5x9KGDbPkrFKox5elZvvXsgGdeL5Loo2SzithSvK8giH0imaWox/QVpxL45J1MmjLUBow0TdzAT7tPkTUZy9V4/8HTHJhRA4sIbctDVwfQEekOsW2rLUmHX/vN3xsO1rWQydok/b7PdrDNzMlRDkxOc3rsJL/71L+jP96jfNgmNEJsR6kxdHLmgEjXMFQfEEr8KE41nZqhWM8EUw1vjIhYEYCRGtoIrGCXQztdjhYEzTsdAjUDjhKsQsLIWJ7RgpEOpFRu390aXnAikyzXbtzl7OMzUFvAPPSLmMVz6IooVPcdxakDBLHwkf6buNu/j9Z/i41rfW5faXHygUO40SZxXCRjZyhmyty5vsTqrTqZYhGR95g+JBldGKfuVvntP99hUztN3i6ld+WpPzAUA/zEIhObtJKhLNVWshHV2ulqfUjg+h6hofSjERNGgR87eZZDY1l2NpeZy06TzVhI3U6vq1F7yoFm8xu/9Qfp8lUzctkzOUq372FXi3h6n2qpyHhhgufqN9jISJKihqclaEYPJ7Go6AFoCihDx9MIEp2MFpK3BX0vSPVLtkJh0kT15hEtar1X+XvTEzi9Ol5HyeLz9NsR9YYCACE5O6RYyVCpFBh0BeVKmXcur1DdYzN7aAw58QGyB/826NNoUidUXXOqDU0Uvo+JtTXc3U/DzlOYYZevfOYWR44fIhFuyiQuL63Q2u2kdWBissDc3CSlUQlOh9BWrX2RZxar/O5zE3j+YaShxFWKBoaBpvKjlep5FOspUjFYutaRFkFN0wiU+IqQXCh4cs8eHqlFnJh0GKeAq4esdA2WtpppM5XIhK98+WvkMzlCzeDQ0QNEQmN6/jDPv/IKiaGzvltns1imXR5Danba1Uq9B3GBTOjdu11L1QCDSHXvicSI1Wa8INZVFCiCT2AnA2asK/z4wlUeNnzqN7ZSJLf3oKoSfYhzuN0Rlla2aTc6zEyPYRlqgdvh7SvXePh9ByEzib3wd7DG3o9Qq7YoDWoaAYnUYiXRUssZ6sK854nX/xD8y6xekqwutdl3cDqFVO1Ok0IxS21MqX17aHoXdT9C4I2weLfL6LhFWDvBJ1+a4IWlh1g3x9BiAyPKEChxrualQieh1BDp7VbqCrL0vhESKTDSOyIV9ocJv80D1io/98QCk0Kn7rb55GuL3GzFnDt1BDvss7Wxki5nOIbBwrGTNLuKJNR5+8p1Lty8y+JOm8z8+2nknLSzVgqk2PAJkxy26KdKCS2dkPlpDSC0UklKpPC/UuOl+w4eE6zxiX03+cDo1yiGHTZv99lcDlg4OkKpGqibzSAusrjeTou1bRlkshqLi3UKIxmmDxUwS4/hHPsFsA6ljk80R0lPhzVA0bhpBKSK9RUGu/+OpPVF9E6LV55NGBl1yOehUhWEQrLbbjN3tEgchrgNycbthI31HhNHTPaeHuWOe5pn6+9jpX+YuG/jxhk8GWP6Hr7QU8MP779Ll3VSljW9/UrTycYaulA6UpeRziI/e3aOWatHxw155tISK0mBPXtGmZsqI4wcI4UcSytLOPkcwSBIicLlRpvrS6u02n0WHvtBelY2vTLBkBpxXBhe7keDQGbwY5N+FNGPJe1OzMr6Dm7QR2oamTChLHd4ZPIyH5+5RmnrJaolQTIwuHmtjtuDciVHJuMwGAwwnIBSpUw0iNKLnbbWGpw6PkIwOoZ18Odxxj+Y3iuh5CjqL0j3A8JUnKu2ufXhBUTSBf8N2vXfw/QusXZdZ3OxnV4Lkyn38SPJ9kbEoaNjbG1u0dxSWyk6k/MFnAmJXdMI41HWgw9xd/kA2ysmoeYQ2Yp4y6BrJu8uZkp19eSQXkVdf6Mlcar3UfNm4hCr1+Tc/B72TZYYuD2WNrfpOSO0E1X48mA6HJqd4ObdFRrtJtVSBUtRCLrO177xtVQh/QN/80co1NRWpFp1lXhqg13qqcy8HcPdfsS6G9P3TW4vtrmzvEXgD9CSiAJ17qtc52PzVzg4uMvSG9eoTjqMVcvpJSY79TaddoShLoLJS0aq47Tag/Qqg82NJtWRHGN7i/xf1Z3rbxzndYefuezM3i/cJZd3ipQoifL9bseWEztx0hZNGyQt2gL5UKBFW/RP6Jei3/oP9HtRJEWaAE2QNm6cNohjx0nkSJZkydbVEsU7d5e7S+7uzOxci/MuFdut48ZO+iEDEBQggVzNO3Pe857z+z0nmPwE5ZN/AdaiCj0CFRR9pmIyjhZAOBCWyibkwxnxHo7zVbzWN9F6e9w618FM6pjFkPK4RqcZsL/RxyzojM3pjM9ZCrYXRRa72w5+UiA99ghDZ5mLP2jRut1RCjjBSCp9kRgB5UWMJUsYSRViYYHGwnwLSUQbHifKMPLMJ59l+f576HVdNtduUZqZpRGZuOkSmVIFr9NEt3K0OntM1+vM1qeVdOZbX/sn3nnjLPcdXeLEU8/wwOnnFXNiROAV/afGlhvy+u6ArYGGE5qsNnu09z2ifg/N32XRuM5zk1c5pV2g5G3j90P29nyiQKNUsamOZ9XN18yBajTtbsqbbOENDIaDHnMny0QTRymv/Dlm+UnQiqObr0T3ozdfC2UPSOQNMImkTiIboiKivEW/+TU05/s4q+KUGVCbquNFuxyZX+Ta+XeoLcxQPtYnVRpgxBm1Z7xzoc2R+x4klS1QHl/B701y9sW3aV9bV50k0aEqQKompW1xikiTI1EZ0+jJkI1Y3DrSldJ45Lc+zfJjD3Pt+jo7Wxus3H8vfrbC29sdjq7cj+t4StTrRyFDd0gxVySftfnht7/Ohf/6LlUj5LHf/jxP/d4foRXKqmMl8kaxInVCuHXgKFZQ1w9oCG1xGGK7B2TD1znqvUZl7xrO9k1Wlm1yGR/XNeg0I5o7nnLnVCcMJqYsPDdivxNhZ4rsrO0zP58mNVfDWP5j8rOS95cVbESppRRrcIRf1qJEYL3qIKBuSKQgq+KQj8H7Kd29f8By1ll7e5fmlsb83AKdTpPZkxWuXVtl6qjF5IKtvFpn/sMnPsjw9BdP095x2GwlnHjkOfxenrPfPMPWG+cxQk+xFUy54VJyFrtOLKRdqb/Ig2+Qik319Lumxn2f+RQrjz/Ov7/0Pfqez+lPPks30nCNDEvHTrHe7LEwM67OENev3cAyMwSey6WXX6J/6yqG02VudoaZ5XuoHT9BZbpKLj9GJl0jyRkkkvtj4CQWXV1a6Tvo+5cI7nyb8cF5tAOH1VsDZus2tckegXCOIg1nv8Ctq6Pyx/xClfX1daZnp1hd7VAohEwfKxJNPkvm1F+hW8cxQ6muiltetFWKpTIiQCYqFVFmy0PYsOgFJBmRlWriut9g2P0WltPm/Cu7pM0qY+N5emyzfGwO03JpdPbI5gusXiiyenWP3/3rP6Tbgo07AfWZoxQr02S1cc69/EPOv/g9LNcnI0+9fA61AKMN0jc9BcMzI0N9yL5lcP/zz3Hi1IP88ze+wcLyKSZnJgnSRcaPHMWyLC5dXeNRhZQRKqLLzet3lATmWDnLP/7936H1e8xkpb0T41s2mp3BMGzlC9ZLFoX8GKVyBTOTJrFdVk5pRN5F4sYNitaAVCrk9o2Y/dYejzxdIJSTtBg5Io3BvnCCBL9ziyOLR1hfazBwhhx9aBJt7AilY39JXH1Cca1TkfjWxGoi/2EVfxXCQFVDR3nU4a4sN+UQORzrA7T4Bk73X4n7rxJ3PX7y8nVm5xYw9SGZAmTHTO6sJywsHKW7qfPKd17nz/72b3AlFnZzXP7JNfRUhVPPfIZMvcL2j77Huf/8Ps7aNro/ImaNFkBDV/uQ6PpFVBARVQo894UvUSnW+cpXv8LiiZO0DzqExRqPP/cCt6+/zcTUPGMTgjAIScKQ1laLn776I06Ml7n141ewwgBb5LWxfMnbJTFODnK+oqrIo5ekB2RLPU6eKHD8WImdxm1u39inXi+qUBGGopKGcnXI3LyYRfpqrwrcEhurIcViQYXCzbUB9z5SJRmfITv/+1iTXyS2peQgB64CuiqvHy7AXWD4h7GjY4E0sU8UXqB38G/gXsDb6XL+5TvML85j6mlyFVGYCS2qRKPp0mkavPDlL+D181x//Sa7rT4Pnf4cuYLo8rsQHeC3brH6+kV2r1zD2/OJfUkCMlhiLzVMAtMkWy7y4CeeZH75BN29Hq+89KLKhNLFPHq+gJkt0dnrqqplKiVyF/AE9tHpY4Ua01N1woMeWiIe6BCn28F3PJX2CiRWEyyxEWNnfcbqEQtLBTK5AZlcSKvZx3MSDvYDnH5MoWirN2Vzo8Xjn8yRyg3wHdjbMTDNIr6rs7a2zsmHprAnpkhNP0125k9IMstqsUUyoTD5H4CT+1BekKSLQjvRkn3C4RsMet9E966zv+Fx8/VdChPj2KU02eyiAjENE5vx+mPEmRQ3z16lvT1g5YnnVNbQunUFqxSQK8oNaxP1QgatdbobG7RXHZw9C98XxpBFaBdYevBBThw/yf72Du9ceZv2xrqSyKfSaUxbQkmaUBPXmYnIqNxOG9s2yJgpktAniIejk20qpXRK3sAl8IXCKLJKl2xOozI5ZGLKxs5IDcjB94X4pTE9l0UzhoRKXmiw3/U46ET0ugZLK5bC8+x126SCLFG/wFa7wcypEuX6GPrEaXIzXyLO34empVR5W7oesr99JF6Q2iYUBlPpBdAToZqfwem9CNFVnNWEG1d6WNYExeoiVinP7LGTyg1++cwNWmt73POp57GtDBe/+x1mjuSZe2Aaw2rjNba4cvYtzFyHI8s5hu2Ag1Wf22s+/Z0Axy1Qqi2RTeXo72wptYahAIICxhNgt0gTYxwzzdjcUSqzUwzWBKrkoQUiD+/hDHvYgcwlGBFtBaVgWg6FUsB4Xac+maE87hNGPo1tqdtkyBflVB+QLbojroYuJC45N1j4Hnj9In54gOcaGIZFr+cozunUUhprcoxM7QWy858nyT1AYGSVOFnsqxJ1InEJfRCu5sNCkAjQpWQqG5iyZiYtguHr9JwfYAVdBhs2ty62McxxStPzuLrG8ZOP0djxCFsJS888wvU3f8zOmz/joc/eQ67iMoy2aF5ocOONH7H4oE3tuLAWPEzHYNDJ0WlBYzWhvRHT24tJPB7iyCsAAAqPSURBVF06juppSMgo7IukqUY+Q352kfzMEqlUivVzb0BvH813lKUo1jzSEkJt4dZFVMY1anWTsVpCvjDASssP1ej1Am5elrQ0S7YgG6ykwxGlms3EdISROqTBxAb7rTyddp+CXWW/7dL3fSYWy2QnDYzxT1Ca+1MorKhTsGR4Im2R9FrCkKTYHzkEibEhSUZjRxRcQsrF7BEJM6d3BiPuMWzGXDmzoxr19aUFdnoh86fuZ7ZUVySRjes/Y+3aJe5/ap5MdptBs8mrL51jcvqAU48WiNNd1dMV13lmWGBAjsBNQS+m3wnotcDZCdWfnUHM0BXtpoiKcspBL+njwc4NEglBmk86FYqvG6ukUc3bZEtQqUiYGaKnBpiWFOFkE/XRBCwS+7SbafZ2TREJqWZTMLTpOXssHk9THU8pqWKr2cU5KFHKT7G1tUOiuSws1jErBZLpJyksfpkkvXxoupBnXQ1gGbk75aCrRqr8b2TT/8GMexfVrso38iYr+pMD4RZueE25WjgwuPDjKzSbLR549FPsdvcolmyWTpQxggZv/exVipWIyVmNyy9fZrO1yrO/M066cKBCXBxJlqFh98fZXPcZugnVmkBUR5My7DhHNIwJvADfDRWaXrxe0qcWDY6pCSsuwUhpSmeUSplCzVFa0l7HYn+vj21BbSLCTAuzWuAdEpHFlRCQxBniMMdBOySfrSpp+Z31NrV6CjsT0Wx0sSxbQVyvXb9Btphn4fgEZqGMPf0E9pE/IEzdr8KVpnJ7CVuK7H0470AyTDmAfiAv6BcP8VGzYOSHHc6pUGdUTU7L0nQQvUKP0O+D1ofA4M6bV7j02gUWVyYoSE9UbzE7Z1K0D2gcrNLcWOPmG2s8eXqGqSWxrB4oum4SCPkQOrdzvPYvt8jodQp1g+UH8xTGYtwgJGUaWHqAZesqe1FDHkIBOQnF3SCJDXypZw+kwCVlZ4thz+fNy/v0OwaR1+PJ02NMLQyIdSlnGxjyIMUlxTiSWlRjK2R7w6dSFnSO6Ht0+v0emXQVzw3Y3NhVT31tvoCencSceQF99nPE9iymuEIlXKt4L94hsSFKni8vw8jT84HIso87wkSYQIYcoHEIFQHXxPD6NNcu8tbZH6hmdykXk9IbFMp9MsUhieHRb3aozAxI5UYcN3AxpN8aWLRvjHHm6wPK1Tx20SDS2pQnIRaaiRTpYp+pxQpj08KCjtnf1hV6UiiKnYbF+k1XuR7TaTnkZdR+okc5Ii9He2+XR59OU184QDOkIS994YgkkhKBpxR/kVelsYUSCziu+nWqXN4b9PHjiJmFKpWJHH5pBXvq05jV0yRWXclpFJJMSikfjd398WfIREh+LfChkalZTtNa0CHxt/A619i6fp797ZuQDNBSHoWST1Z4EfmIXCXAlD63ymyGmHGKfsfk5jnYOGNjZUR5N8S2dSrTMLcgcvYUb51rKczwysMFNq96bF4PWLrP4MjxcS6da9Dr+Jy6t0IS6nQaJtsbrsrXM3YOzztgfslQyu5cpXc43UNMFGlVChmKzXQ/TTjMq7RZsh6hqotNNV9JU5wuoo3NYI/dhz35DGb+YUKjfjhJQHrLonBSAf8jXR97fkCoFiA1IrarzUZO012isInvXYbBNZzmJXY379BqdNCikHpZqodpMD2ltiuUTdKZIYYWsb9ncvuKT9ywSaUFhGHQbvQYxgMee2ISyyxy4dUug6HH/LEiq5cGDFqi3NjhqeeXeOv8LnqS4oFHLXxH5+2LDWWErlZlDEmMHxyQy+vMLJrkqz1iqX35WVVEc/oynUmAsAW8YUKvf6BK2cWyTWE8hzE2hl47Sbp+mnTxAUgtkJimIoLJ71SZk9ob5c37oGTzF6/Jr7AAUteQ0v0I7q14cSr2+QzDDcLhWQLnNZLBLXU6bW/2aO10MYYGlXJNjSeJcDDtPllB2ttVSFJY0pzXfOWs9/oeQWjjOh1a2z69XZNqvUC5mubKmR69lkVuYp+nnx9ne81VXarKeJ9qpareHtMKyaQFuCE1Y5E76ugpnSAccNALGA5MTE3cjSlcJ6TdEWVcwFg9Q24sS6ZQJlU6gjHxMNb442i5ZTRKqnQvhzn1uMeH5XWJ/R+4zX74C/GxF0BglyJnUZuMqiMJc+hwvJQMXNO3iIPLRP2LhAdXIWjieB0G212213o4vYRCrkK1llcFPe9QsJVP+aTLGSUASFsuYZxST2noi/o4IiXSOnFRNgycbkKuZlIqyyyCGL8vzGYpoKWw0rI5uxAIwtJWhzMxF/q+OBXypDNlhqHHoDNksN9R+8bYRI38mIlRiBgW7iVTe4h07VH03AnQJwkNkR1LeUZOuIdlc8W1uTtE6D0D937JQPSxF2A00mmE5R39Wvkg0tsVDpo3ooeLnjPeIQ6u4jln8fo3MMJNkqGP2xnSXGvTWN9XYO9arUJR2nt6SGfYJfKlT9BFt03S6QLpjE7BTjAMidlpgcuQRD6JmSdWTn5fFeNkoSSkuDKHzBdorKSpFlaqQCZjEwQxrb0BBwc95Y4ZrxWoTuZJl9OEqRxJZobS+ArmxBOQPUZklBVsTzZ1NWVRl8at2nZHvJ/3fleTo2Qv+OWvX3EB7g46u3vskEWwRtTEQ467dKBi9jFpoHkNgt55XPc6mr9JKuiS9CN6rZjm7g7dtoMpmpy8STZdJSNuQyNhGMiwiAhdMiFVv5TqqbzwkklliCKZUSZVVJESmhiaoO1tZQKUOyTAP7efKM+zZDy5YoaxWolCOYeRThOnxwhzM6RqK6QqT2BYouiQmy4PlHDu5E77SsdKaKuzy+jBkxPv4SFVVkcVfH6NAxx++XV8/78cgV/fM8RAzg3yJSErlurqFvHwHSJ3ldhdB79BFOyj9Qe4fRen5+L2XIaOENtHxxBTmjRSjpM4LgYRUVEYcpAaFRxjIahIWzOMVHlbldyl0m5G2GmbTC6DnbNJ5XKqkqpZebTMNEZhBqO0jF44BtYkmlZUb/H/3EzfnQcwSk1/XdfHfwM+9BPIXTvcG9QecTgGS4poqpYjrDdJtLsk4TZBtI4f7KANtgm9tgyNQR92SFxHVSkCIelGripbS7hJlH/0cJKKeshDpTcVI7kmym0zpRigpvjGxGNgZ9DSBQXl1rMzGOkFrMwkSXYSI1UBvUKi5VW4kvOLpHaCyH/v9Ru1AGrE1eE8ldE5W0lhR+mqmvt4dy7Z4fA1ZYvzEWpLHMrwzobS7Sf+HnHQIw48krBNImLd0Ff2E1FQSMyXS0zbyjhipMGQUnJefRcUmpYuoZtjisug2zU0S2J6RmZbKe/xqDUoxUaVSx6OIRnh5n9jF2C0QY+6/qrNr0rIh7MY1fQlpcx69xH++cBY2UzlEnGsZDEOibBAxXsbilAggMhXf6cs6YrNPzLFiVpPE8mJLmmhLERaGTtEEafmu2jiohxtnqLKk96CuCpHA4lG/HIhnI9kYSPfwvuvuyH1/eH1Vw1F/z8h6OefcTR4czQ/YvQ1eq7uTuO7u1CjNuj7t6/RAqqnM0nUAOi779Joyunoklt5ODb6PfdiNN5ZTbD4eSgZ/Sz1RippiGzgUpKWRXk3qxlNiZI856MdqD7uQvw3sLb2ChwIaOsAAAAASUVORK5CYII=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103586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304800" cy="304800"/>
    <xdr:sp macro="" textlink="">
      <xdr:nvSpPr>
        <xdr:cNvPr id="6" name="AutoShape 2" descr="data:image/png;base64,iVBORw0KGgoAAAANSUhEUgAAAGAAAABSCAYAAACrKtGeAAAAAXNSR0IArs4c6QAAIABJREFUeF60vAeQpdl13/e7X375vX6v43SYntCTw87uzs5sArgAFiBBCYFBoG0mS5RIURYls1y2XMWSq0RVWWWalIpBpIpmiSYokhBAYAEQGdjF5ryzMzs5dU6v++X3vS9f+35vloJNSLQloLd6uvd1eP3Oueec//mf/7lCSin5Hr/FUiJEgpAa6S8XIUL9F5vp/0stIhEJMTpC6ggBQv2fFEACMgaZINTnIlE/QSwiNPWr1G+Q6rF4+L3pZ3b6uPp+oanfoaknAWFAZIEm1Q8iYw2BDppGTASaQEhj+LPCT3+TTJ/FGn6feubhj977Z/hs3Pva98Js4vvhAEmASMzUcChjY6QG0UiIRICGiZbow1dHmDoEIUnUY/QR9JGxi0xcSDpADxHGxEkfmfSQDIbGund0DBkjhY3QcmDkkXoOqWfQdAshy6CbCC2LRgFkllg5WgNDWsMDov5VB0a5QjlO2VuEQ0emb8rRyg3qdXynM/7LXfB9cUCARL93lpThh3++OmUeIs4MT7V6gTICPJBtwrAB0SJJ0EUGO0ivjlCP+W1k5JPEXeIoJo4S4igiiROkGB5PI9HQDYFuGWDaCDODZuXRjAyJU0SYFTSrhmbUEEYVrDGEXkYnR4JyggPSGkaYii4RgzBTY6f2TkNAnXz1ybvv/+XGTx39/YgA9adqhAh10qREimAYxrEDwkNqfZKkThJuELtL4K0QD+oIbw3faxF5XUI3IOiFBK5PHAVEyb3flf5O9a4jNCM1UEQ8THmaRFPpRgNNF5iWSdbOYuRymAX1MYPIlDGcaXRrAs2ex7CqCH0CRA3IpykxPfHp4ZdpYlMnP/3702dTr8743lj/++UAkndDNkHZLSFEEwOIewj/Lr57l3hwDQZ3YLBN1OvQbXZxmx6uGxCr16/p2I6JUCdbF1jCRNeGtUWmuVp5WSCETqyMJmKENqwXUhpEsU4UCWQY4UYDIlVThE4mn6dYKVIYKWIWyuj2GMKZwcjtR7MPgD4DlNBjVSvCYZSlDlAp83ubfr6vEYAMh2mGCBF3CAeXGPRfxmleJ/EbJL0Ona02u1tdWr0eTj5DJTtCNg+GGSHjGM8LCKMATaUsJ8QwrNSIyhLqtAtTOSNChupEqoKvkUidKAZfPb2u4+QM7Iwq0hqJLxl0Ajpdn15vQK6UpzZZozRVRi86kJnCzJ7Gtg6jiQUQeSCDVM+pHJFGx7sp6XsTBN+fFCRDhGgjkh0S7waDneeg9QaWt4vrwdZqk43FBqZmMjk1Sm2sgNRCev0det0BUuo4GYdMTidX1LEy6sU76ekfnvQ4BSLK/CpBq0qi6wo9Rcg0PaliadHvBXgdg05PY+D5ZHMBI1WbbG6UwM9Qr6+xttQjDGHPvhEm5ms4pSqxUUFWj5J3zqNzBFRxT1OPqgvqEHxvjP/XR8BfhlwKHu896z1kIEMkJjI95QrOKYjnDwuX3CT2bxE0XyHZfRPNvcug12F9JaC51SOXdZiYGsfJS4KgT7u7jS5yFCoa5bKOZUMibfquREYegRsSeTa+PUhP/sQ4GI6CtBrejsHdux32PVRGNwdYso8kSyQdCHSiwEEaOpqI8F2D9sCj2dqmaOXJF0sYVgm/FbK+2GDX61GZspmbmcIqT2EWxtHLpzGdM5hSpaYysWamIDRFdvfgM4k+LEsiQf9L5PT/zUn/2REgU6yuD3G5wtCJclCfILqB3nyJfut5otYGg9027XqLfiOhkM1RqBXRrQF+1EzTRzYvKBSU83IEUYihaZiOj2ZYXL04IGOWaW67tHdDTr1nhjDZplRuYmWzJLHGhW85bK92OfPBKSqzPTQthECwtRzS3nUwC6BnIiyV/zM58hMJUh8Qtku0miG+38M2HHJOmShK2FbP1YgpVCOqkzUKY5NY5ZNo+fdgW8eHUFY4SGGSpL2J6ncUGFB9h4Ky70LX74kD3j31fzXmQiJMFZVSJ9FbRMkSsnOBaPd5kvYt3MY6rdWQXjfCyetUSuW0EA+SBnY2Il+JsMwsfl+nu2sSDMCPIgb9gNFJjYk5g1YroVLKsr2q8eYLGzzxI3swc100TUWaxfqywdbtDINWQmZkwJHHCggrYeOKz623Gxw5O8HIXoX5Be3NmGZjwOSRPFaxix6U8LoJprAZBAN6/RB8jaxVQIoMrZ0OjY5HvlCiNjtLbvYkevEMWWMBXZ9GilwKMFTlUQ4YhoMCAd9TB7yLZv6qAxKFdBSkpE3i3yRoPoNsvIRsrbKx3KPb6pOxsuRyFsIIEWaI5kSUijFONkFqAUno0NvJc+HFLuWyxez+Kos3ewRxl1OPWth5VzWtBLtH+PoXr3LuyTwjUyrjawQDnZe/NWBsvIbb1mltr3P6iRqF0TwvPrVMuVjgxAdLJGaHyA+IulkGfkRmwkDL9NEGBe5e7GFqOSqzGmbeIHFj3E6PUBbQhIGQBdq7Cb1+Qml8hqnD7yVTOYnlTCP0URKhmjsVvffs872PgP+3AxQuVo+p94AkaRC5LxPVn0FrXaa7uc7KLRdTlxSrRRLNw9T65LMGmYIJuQGG5iH0mCTJpugmDiTXXtPZWIQHHz7O7Zsr2NmYww8KtEwnfWmJO8nz39xk9qDJzBEV9BZ33vEJXIOx2QKeZ7DydoPyuM7CqXGefuoK8wenmH9UpUiP5nbMytWE6mSekYMJpu0RbI7w+jOrzOwdpTQraPQ9qiMWxYpHv1+g1bTR+wYZa4KEMdaWQ3q+zbGzD1GdP45uzRDrRYRm/iVtIYTqGv7/Vej/ZA2QKefyHZ2f6hCJSBTKUYW29Q3C+pcRnW027rRYvrPO9OQU5XKO3fYWxaqkMpJg2z5SOrzzdoP9B6ewCi2EoU6yoiXArU/whT/e4eCRWXpuHcvROHx/kVy1h6E7JJHgjRcDpPA5+lCZrptw6cVdjpzMMLbfxvclt14esLnpc/J8jfamTE/u/R9yMMyYjcU4ddih+8qU90ZokcU73xiw2+zz8AfnMLIxqxst8qMJ+ZGYoJtFhmPYcpKtLdXL1BgbO87Oap8r166xcP9jHD75HsgoykNDCBuJ/R0w9T844V2qTfxHoNNf44DvrAGq2CrjK2NGJDt/Rm/3M+jtFTavtdjadNl/cB+a3WenscHczCj5cofESIjVqY+KfOWPErJ5j0MnKozOBpi2yuUaWpDj2S8YaCacPlvl9s1ddtoNarN9pqbHcZyQ5dUBWatCZU4QqeLvOehaglUL0SIDvy0IwixGISBjCG6/3SMxdymOVNhYdol9wanHshh5i+aKzQv/fpH9D05Aro8yzvScQ3Zc8U1VolaZK2822H//ecpjC6wttdna7nD8yCP4LYNXX3yVyf2HOXb2FHpOQzPy6HIERDZFQ8Ne4V7vfI+w+s9zAAMSMilTKWSESHyI12l3Podc/zqyd4fNywG9TsjM/BSu10ETTcb35onTChUM87hI0JIML30lw1i1xtLSOqWqzdxhg9JoE0srsni5wFuvLnLmPSOUJ4q025JIDMiNm8hMhkCMIrUsQZKkEFOKLJGqI5qNmURoWkI2jkD3MHQXRwa4XkjS2CUMI0rlLLmiT9gt8/Tn7zA7W+ToI5M0dloM+gmj+xLifAYzGmPnnRxvv7rByXOPMvPACaSo0t8JuXxljen5o5imzt0XXyRfhrn7j2BVTGyrgmYcBi0z5LtU6tT7JNjoinFVZ/m71Of/NAyNIdZTqIMeByTxDbz2U/jrzxP1lli/OiDu6kzOlnDjFk5uQLVcoefGtJo94iRgeq9GxlG0s8Xl1yzsTAGv69Kq75KImD37i1QmLPqDmK1mQm2qgj1SxjXLdESVjqjhRiUSL0eLDAMFAaWOJjUiDGLTQchemocNLcA0euSNAQV65AwVNRsUaFPUGhhJnda64NprbRb2jzAyBSpzxLogU0zQ5DQ7yzE7SwbeboWpw0eZPXuKna0II7DJVma4urSEozepWia3Lz2HZbos3DePNhJhOecxM0dAqAJtpRYfHt57lSHt4v+fb39tClJ9puJykniRcOdLJLufI2k0uXWlTeIlTE0X8GKPrGqiqgPWb1todki+mCCTCMfRyGYUHeyyettga8li7lAJKxty61qbQWBR21+gNDnFgDHq2iSb2iiNpEI/GsVNagRk0TyD3e42A4XbnQTbcdCdvWBXIOoRDeqg97GEQJdZdMMho3tkjF2qRp2a0aRor1Aydin4Ln59Edfz0PSQbClLuTJCb6vG1pZk78JZbr62Tm3mIHtOnubapVWEH3P49APElmTz1osk/g6FTMCdK69jStj/oIUYKZPNfwgj8xCRGEXHQVP9kgKrKgt8lznCf9QBqngEIsZOXGK5gdv6FtrGU2iNFS5c2sWJC4xPC/y4SbFqkS8PuZa3Xww4/dgIRmYDkQwHHqp2+F6M369y+4rLodN5zKJPo1emq03Tyo7TiObZjaapM0pHlFPaWYQhscgQmSU0YdLdvM72nQtkrTa16RKbjTEWjr+P3bVbyMFFhObjti1kZo787DFy+WyaNg3ZwdL7OEabst5nSltnMnuXfFLH8Ntk7Ry7dUlrzebEfecRmSoXnr1CqTCDWZvDjyzm901g5Uyk3oXOOlvLF+h5mxQKIWuXbhKEOxw6vxe7chCr9CH0zDl0KmhqLiJVlH33Mc53dcC7lTuWETobBN1v4G98HrN1h2tv7OIlggN7x2n2NqhOhhTKEboQ+F2Hr326zw98dJZ8ZT3lT4TmIWWGtaUcTibDyqrL/KEMSX6CleQwt6ODbEX7GCRjdOIA31vDwsUkQMY9El2lGpXvLazEob+9y6B+nfl9Bt98do33/9DPcfvaNygX1wkGBv1OmdzoPHptDMvRkZGipzUSLSbGpJDZQ16LyFmrjGU32ZfvsMeKkR0Tt2kwt38BL7K48M1L9LZD9hw7y+zJo9ilgFj2SeJVZFSH7gb11Uu43Q3GRxxuXLiJTHIcfnQvWuUQ2fLHMI3TICtITc0uVMfwV99EkqQcwl9W7u+cUApZJxq8wWD9k1idS9y5vMNuXefUiUkWV5aZ2ifJj3hoWpDmZBkW+eZTA+wcPHh+HDvnIrUBrZbB7o7N1HyGpmnQE0dYCh7gbrxAWx8nDgK89hr4qxSc4Wyg00tou32yeQ0tCSkUxwmSKppWYPXGDfbNJayuunT6eYr5AdWxmPpaSG18H8VajsAL0MyI+uZ6Sh1k8zUy2SKxbhOKcTLFQxiOQ1lvcajislC0yevg2FliP8vbX3uF0PU59+SHMEdM0HaJvR5Eywz8dYLmKjarbG+uEccRM+Nl3nxhiWw1w74zBzBL58lV/iZoC0hNDXyM70rifVcHvOsELblMf+P3of4sjZU216/WOXlijsZKl9H5kPJYAoaabKn5lw96RL+xn5e/sUwS6cztz2I6Gs1+h/kjVZxCiXfEI9zoP8KStgdfG0d2egTdb6OzSnfjOmG/qTgJfM8niHsU8haxLzGkwcTcHPlqkd2WROq76GRZvLHDkSNV+l4T3AyFsRKDgYu75eBGkvZAMU42jmWixQ2KFUl5+gC9aJx84QBi5IEUre0ttLhvT8K+fJbcIMfGygaVkoVVcYiDLYLdu/TXd9nZukx9+Q691iqn3ldk7IDDjZebjFcymE6Jt1+6zdzRCUb27yM79hHs4vsQchqhaoH2Vwc5QsqBDHFQxdZQM9mU1fMRSZ2w8Vm6G38COxvcfCugNj6GFD0cq8/UvEGiqxPuITTlADX5UgSdjdct0rxt0nN72CM2xakKzcIU16NHuREdoRufxdck3vYtektvEvdeTxGM36un0VOt5cgaqgu1FdWFFyXsbjRodbpkCoLR6jRRKClXDZYWB+w9VKS706ZYM9neadFcg9HxI5SmD2GaZUItIXZj6qtbbO92kHoDEfZwynNY1fuozJ1DsxwqeoOHpsY4VM1T1ro0Ny6ydOF1kt4KMW0a9S3uOzLJ3ctXsHM9TjxhQcaDgeDyK21m5mfoNRSzusOR0+PY44fITn8C3XkcZG5IXKKIO5EOekQ6NYwTGWqKw5PoSUykhWjSQ/Rep7XyO2j962xcaTHo6YyM1xiEdfYfcAi8PphdrKwq8mbKiCo6WotLqeJAS+yUUnZFlTWOcTF4hJvyIVxtmkiYeK1F1t56Hlrr5Owme2cKmM4Ouu7TarbptVU6yBOEfaLQI1fSSXwTz21gaDksp4JTSWh0fSbGRtBFG8OK6fZcHK1KIvIkWR2RFEiEgWXOYRXHCK0agSvZun2bxsYyg1Bn4tADlA7cjzBNikHEiXGH+0YjyvImG9dfpFbwGcl1uPH2RXZWXbrNJR58IkNxj6/GQWjCJ2iNcvOdDrOTo6zebqGbMTPHxzGqj1Cc+BmkPpumwrQUq24tdYD6EEkZ6mHaLCjI5Gt9zHgDb/nfQusLdNZ8lq+5jE2P4MkOE9NOyu9sr/XJlU1yRQ3dDtANiZYINClItJBA1+iIaVais1wJHuNufB+eNofUMuiRS2vjGmF3h2rBw+AycWcVLXFpdwVhWMAyc5SLNqFXJ/Q7hKGbpjXdCIkTC92oMYja6fhyfDSPkd0lFh6WaRJ2EraW+hRGxtDtPFEQIJMSzngWc2wv+cIZbMZZ7/bo7TQIopjSngW0YiUd5GVFi0PFgAdGNhk3rmIkd4nbq/jrPb7xuWc5eW6SAw8IpNlJIboakIooT3M5oN8wKWZK3Lm+zuz+EUqzE2TGfgZz9HEkk6kD0t4ghaSqP4qkjHRPtTGIWBDpTaL2V4mW/w1Gb50rrw1w7AyZksAuDhgZsVm/PaA8ksPJa2zXe2iWy/iEQ6/jUyxqhJkElyrLyYNc8H6QuzzAwBjBEpmUQXQCH5lsYRh9wt0LDNZforej0pmgPHqUcrWcpsBOfYO1pTrlkXEKmQr9QYd+1MCXECQGndY2msxQKodUqhEWHtJPkJGOFzgUy/vJ58fptNp0Wi3MQpPiRBEzf4hs4SxU9hMHGdwgINS1dHAjVRebuNiiyVFnhTMj1xgzX6ezeocbz93FDAY88IOjaKXOUHSQRATSRIgI0RNsLlpkTYPOTkxnJ+HY2RHC8v0U934CYT2ISDLp9yrjqxmCkLGUiaZUC0lKZ8voFp3138bpPM3OXZ/bl7scODRBIDuMTug0tnrcfUdw6Ewe24GdepySboWKzu2bLcYm8mTGMizJ07zhP8lt+Tg9fQpNV0N1HWn5ODFYMsSrv03rylfp7awzvv8UY9OnsU2NxvYFWhuX8TomYzPnmNh/HMtRJ7lDmPS4sniBi7dfBktFhYWMQxw7QOu1GNUnyDmFlAbIZfNMTS2QL8/T8yw2Vt9h0L5ObbyIVTxGds95TGs/nnBwNUGo6K7AQSR9AuGTlascdW5ypvhtqtElNq6sYcqA+ZMasdEFhfFjSZzo6Fqc8lOdXYPudkyxUObS66ssLIxTPFBGq32UwuiPgdyTasbSObNKQbGMpJZKR1RO2iVqfhVv8/cxeg1e/dYao2OjFMoSM+NSGbHY2fDo7RRY365jCJNqtcS+owaJEXL1RoOZ/TW6+aO8Fj7BO/Hj9I296LqJoaleQc1GBIYeY7l9br/yeXaXLzCzcIaDZ99HRjNpLL/O7cvPEwc6x898iPG9J8DMEgk71av5YYtn3vo0FxafQc8q+GsTDJpoTpaCUePRAx/kwNgRtu5c5NIrX2Zin0F16iCViUcJQpPrr32DOLiFM1LEmj7H1J4niERZYbjUAWFiEYkuUWwS0aMcbXEy9yKnS9+iGN7CiHwsq59S8gr5KYWGHiqEpZPEeby2oLeuoWV0ur2ArZu7PPTkHIP8UUpzP4OmP4jUsySaMdRLxTJRfUI63YFruCu/j9b6Iq01nTefXePcI8dodpaZ2W+lhSUJIIltvH6B5ZsdGlttSjUToxiTHytRmZzmGf0HuNT/ED17FivJpYq1xB5gxCamnqSnJVq9werbrzK2f4bxA0cpGFNE7jpvPPdHxL7PsXMfobr3SJops5FFrCt1RIZ67y5PX/pjbqxfwO8H2LHFeC5HYJU5dOA89x8+T8EZR4QRu8uv8Nrzn0FYHQ6e+AjjMw+ixwk3rz7NpevfZLo2w+ixH8ecOEwqpYkkrszTNxV7q/pIQRJ7jMiLnB35Csftp8nJego29NBI6YU41rFDQTgQ1LdtOtsdZqtT7PS7VMbGef3rFzlxZpLcvim0qR+hUP4o0hhJD1QaAZFUqholAQTffRa58q+JvCu8/fUGlcIMI1M+keZRqhhsrrbYXZNEgYdlFBifmSdj9Lm1tolddJg7WeGW9V5e7b+Xu8YTCFMnF2VIzBhhqDGKGgEqFVuCv7WBEQYUp8YxrCz5wKDbWuHCc09x/KH3U56aI6/ZaIZKjsOpkxrIR3Gfm3de4srS2zTWFsmv3qVYmmH/+R9k/r7zWEYJEgNfiykOeqwsX+Tia1/GrlQ4eObjlEpTCN/l1Vc+y92bl5g99gQHzjxJgEko41RjFEiDgR6gBxpJpHSpu0yJl3ii+hSj+jXywS6xm021L4OWydaOS3e5ReBp2JbD3uNl+n2P0dIIza0+K8tNzj45hyyfxdn7MxjaIRAFPJX6pXoGxVnLTfrNP0Fb+xReo8Pzf7HJ4+8/wcbWInvmsmxtDGg3Ago5myQ26O628Xo6MwcrZKcDRCZDM3eC57wPs5g8jmtNolltLNTpFWm6KkapIDM1ZCYMUQg2dtQZ1yhEOp2wR9JZpTa1D6mbmIr11IeiXZU31XjSSCRa5NILWlx8+i/Y/cZnKNemOPmxn2Xs8Dl8YRIKgacJcn5CELvcfOcZLrz9Ig8+/jHGZo8hY4dBf5NLF57BI8++4+fRcxVCqaVpKIkloYgJEyNFXgEDskGdY/a3OF/+Irn+LbauuPS3ImIvIbISxkcsRsbz+D1BzxuQLdvgSiqFAt/81k0e+YFZrMl9GHM/Sa7wHhAlwhSNJp5qK4nji7gbv4ez/SJL7/Rp7IYcOLaHRmODUtGkteMzOZMjVwpSDtd3JZt3JfVui4MPWMS5cd4MP8wL0Q/TMQ9jSSOViai0gSEwFDWVDIhMhRggmwjFBCshMjoJ7kadSqWEbUkS3STo9cjZpXTgYUiljFMnUWImJpaUhFrIjW//BYt/+jtkxyc4+GN/h6ljjzBQ3ydNfDWpkh5apON2trn4+nNM712gPHuYQGZTyOsOWuzutjAyBaxyDU+JulQuVvpTYgaqgYs0fCWtjBKK8U2ezHyaefNlti+sEDYlc3tzWNUYx0pS7r+xBFvrXaYO52ncabJ/3xhvXuqQNz323rcfOf0RCuOfQOq1ocZIRUBCRDT4Kt7ab+E0V3n1q7vMHxuj2xswNplQX03Y3fTZM2dRqAZkU8GxQWc3z9pWj7mDeer2aZ4efIw7xjl8q0w+VsN4le+VJkehBIOc6COV1BANRxpYqigbMRYhq1euMlfJk8tmcOOErY1NZvcewa7mMBWPosUkmnKGjiNjEhGw8cZLvP27v4Y55rDnfR9k4b4fgtIIscylTK7q0pPEIIw0Os1dTMtAZstKu40W+wToxH5EFKtTrKmGljg2EKGOais9EREnkkiqBjMgpMup+FkeLn4Je/s6nTWX8XEbs+yhxZJ+y+HOxWYKMBcerNK820vFBp3IZvHNVc6+fz/RxHmyM38XLTOPUGKzWLqSRHVynyVY/y2inQZvfbPFuQ8c5tqVRQ4ft9i4Kxl0DXpuiyAcYGVsykrsms0RmwFjB2Z5K36CF5Ifpq/NERt5bJlBGDGm7qfoRWgOuu6RlRJDGCh5k6mBLkLseEDcbOA1Fxk1c7RcD6NUpjK7D6tgYA6UuEqQ6CJFUZY62YRsXr3IV//VP2d+TlAZL+GUzjP/xEehMEaiUF1kEIgE1eWoqUaShISYxFL1CgJfaOnHKFHUe5A6LYpV2jHwNJWCTOIkSZXYRiTo6V2q0Tu81/kiC+JFdu9u0Fh20VT/4Mf0myGamXDoUI3SpEHU1tjcaDExP8Jb39jh2NlxMrMLWPN/F6P0EELaqgjvSi3qEG59imjrj9lYarF7O2bh9Cirq5scOmERh8POzfd9Bp0czbpgd2tAkAxYeHAcf89BnvE+whX9UQw5lqYQZXAbDUuPUwhqapGS55DFwFCjCU1gKC1T6LJ14yplU8fSB2T7Pk6xQCuKyZcKOEXJSP4AAzekUMkSpkJdiR7FvPn6t/jyp36DRxZylAce79x2GH3sSR7+4I8i8nlEnCeSMZGICIVKLxEi0gkJ8JMMapEkVPGv+HoFgpIEX+0wyBh13sM4i1T1QD0WZtJeyBSrnOIrPJr7IkVvmcGSRrdpEHgm+YxJsWZj2y7bO1tUKkVuX2ty7HSNi6/0KI1lmT44jnngZzFqHwW10xDLQIrgOv7qb2O0vs47Fz1sr4yRG1AYCRid6Qzl5VJlbKUoGEmXKnp+ht01j9q+ca5Yx3jW+2k2tTM40QiJ7SHMiFyiiq9CMgk5FAwtIqwwRUKqoOq6RPNdgvoGoxkHPQwpWak+Cr/rcuONF9n1V5hYeJxMaYT77jtKohuYoUk20Pj0Z/8Nr7/5x9w3PYK80+HOboadnMbP/vT/zN4HztNOlWuKAgvxY4tESUpj8DSXrshghKpYhwQKhkcmMtbxhJc2YUlkEyiKPdLpGX362Fi+soPHhHiG9+tfYFa8Q+/GDpqo4IcFet0d3EaA6zbxBhFnzu1lYy3k4CGT5UWfvj/g6MlRmP9b2FP/bbo0IhK5Jb1olfjOv8Tpv8Dr325Tm5xMOZIjDyj5dpM4Dgg8iyiMMUylu9cxrZSAxrdGeS34IV7xP0aP0yTO0MCWOuFKPaqQizZc+lE5X0nNDaFhqnwuJJZIcESMdU8+rrSdhrDwmju8/swf0Vu6iTZzmI//5C8g9CKGplSZqoWxeParn+Xrf/7bTGUsonrMdhiS1Gq1dJhnAAAgAElEQVT8rZ/+Rxw4/TChnqTigOEpF+nnSXrqlbIiIUyhv0w/pk2YVPmetCYoRKRSk3o8SN9lGiFJHDIWXeZM5s85zbe5/uwaYTMgk81iaDpB32duXxV3MCBf0Ol1JU5WIGOL1aUNTj68DzH1ATJzP4tQiyIyactB+AbB7V/D6V7l5W92WDixn43FW5x+uJJy65urHu2mRhRoqFlBecRgYn8fu5plNznAi+5P8Hb8PnxjBmmG2JqNpYyMTI1vasrQpI4x1OKESk1qdqtQjSYxRYKpegRd1QkXXRj07t5l4/LTNJZuMnbwAc798MdJcO71EkoepvPclz7Hzec/z/zcFDcWN1hSSGp+Pz/18/8DueoUfT1CC9VEbWhIlWbU+7DjVUYWaRoaGlg9phAUhLGaIQxrg/peX9UI9fPqsSig6K9w2vwSZ40vs3v5DmMFJSyW+D2DjZU6s/M53F5EczeiVCqwsx0wWitx/codjp+fRt/zHnL7fwHN2avIuJ70gq/h3frf0JvrXHjJ5/DJOVaXbnH8gSLryxH9TkK+qJCIYNBLGAx80BL2PVRjXdvPc+4nuMHDxOZ4ajyV91MHpAZOUWjqgDQqNIFaBlIOUI+rpQtDV4VZSZsspOWl401jbQO5fZ3LV95mau8ZDj7xKGg2TqI02TGxYfAH//u/YDbucubUES7eWeaZF15lN4L/6Vd/jerUHD09SQuxOuV/medj5ZDhiU4N/R0nPEwUTzmMgJRkUM5KBH4aNUPHRUmAFW1yVD7Lo+an0NavE+0Ixuc0wnDA7mZIZUQnCQX9rsH4hM2VtwbM753g+pUV9p8q4cyeJ7vwS+iZE8oBLRl4X8C7+euEOztcfyvk0MkZVpZXOHSizN2bPeb25bHyrWE3qrgXz+TG2x6TZ4ps5E7wjPdjrPEQsVFVOoC0eVIGHjpAfVTGf9chKhUpJwwdoIZEyviarnoDE0wvLbJicYlk9w5ffuVZPvFTv4RTq6QyQCdFUQmxLvmtf/7PqHZbPH7+JINeyP/x6ad4fWmFX/vXf8D+k/cxEFq6+KdOsnLCsNBqBHJIvKXw855hVR1II+JeMfZU4U0jQBCkaWwYBVESpnsPB6NXedz4UyYGl9i6GpOtBNQmVO1QKVcniVRhsVNy8cJLfQ4cmOH61S1mFmzye8+QOfrL6M5ZxYZuy7D3Jfzb/wp3u87dqyEHDk+zurLNwVN5bl7tMDFlUq6p/SulgxTEkcHlN7eZvX+ORetBngk+zo48RWQVcUSILixMZWS1QKdSkAD7Xk0w9OHpV6oZVYRVROhpmgJHahhGRFZG+Mt38Ddv0bHg+LkfSPe3dF1T63RYWpIq9P7pL//3LL31Bv/oH/wMY1qWP/zSV/jCq2/yS//kn/KBj/84nlSEmjLk8F1tR6pGy1cGVa8jjYBhKkodoCJAfY/azkl/TtUIDT+5FzGp02JIeszFr/C49mn2iW+jKxGZ7mNbA1XpUmIt5fxjHT0e482XV1k4NMv1aw0m5hzK80exT/xjjMwjiDjZlHH7ywR3/iX9epPlGwl790+xsb3JoZMmmysa16+sY9sKXmXTFSHPbzE+m2Ps8Bw3ood5JvwIbQ7h2zkcZXSVhtSfcq8Aq0hQ6SeVsaYwUhn9Xv7XU21U6iTtXrQUkoju5h1G4y5bjW323X+e2B7BSBKMJKS9s47sNPnMn3ySnfo2P/HhH6Sgw0azw4uXb2DXajz5Iz9BdnQWT+j4UcjqxgaZbIFMvoR/j3KI1ATwXk1Io2LIxxFFEl8MHRDGinobOihNZXGCHveZkC/wmPgUB7WnycddAhlhSjM9GKkMK9YgUk3dNG++vMThwwvcuLnN+HSR0tx+7Pv+IXr2UdVhb8mk9ReEi79Bb6fN4mXJ3gMTbO2sc/yUQ+BLmnUlK2nT6XhYlsa+ozGVfQ6eleW6+2G+NfgEXTGP52RwpJWmHTstuv8hAoYpaYiChg0Yae63taEDbCGITT39vJAo1nUHbfE6JdNkexCy58QJgnaHC2+8ghV5PLh3loKtGiaBrho3J0GXGoGw6IuE9ZaLrM6QnTlMzx3w7AvPs2d6jtn5BdI2Ls3r8b0aMDSwQkmp0dPGTBlbDX7U6R+mLFWM06YsdBnlZR7VP8m+4BUyXphuL5mxAZpau1Ucj6KnlbymxFuvrnBg33Fu3NpkcmaUytwBzDM//64DGjLpfoHgzq/TaTVYey1h39EJVjZ3OXSiyI0rq4xNWdRqao1T6fojhDkgliGhXeGd4Em+7f44Te0AsaloAyuVp6fIRxXYFOUo0KhhCwMjpaOHzhkW5qGT1GaMUA5RjkIjJz3c228yZiUEfkKj36Ok6ayuLPLOtRu877Fz7J+oInyTbtKmZFpIYRDEISLyGZg5nr69xvzJc6zttFneXGXh/kco52v0hVp7tdK1rzhOUv5ooLb7pUEQqjVz5ZyQKLQJiHFFmHbNUSwQSYwMB+yJX+M94s+o7T5P43YPp6CRSbIIK8YwVJpKiKKIsdEyly+us2/fPNev1Zk6oPYRTmGe+vuYzjkFQzsy6n8N99avEvRb3Hre48ipPdxe2eDYsXHefHWdfQfVbq2axap39UcrZNBmbGGGq/E5vu1+gro8ijQr6NLBNrwU67+b35UjHCXgTh+7Z/B7DlDRMIwUkf7hujDTTjlDjNZaJ9q4zZij027uUMoV8JOIr33z2zxy5gQHp0fZ2mgNF/aigJFciUazxatXL6CXq9y4s8PU0eM0Ajhw7H7GD57E0xMGeBi+g6cminFCIIeoJwp83IGLp8S+CmzIMKUy1AAlJE+IRaC6abnJ3uhl3iM/RWH9Ai2lvtZ8rMhAqu1NDEJfYJgB+xdqXL24w/z+Sa5e3WTfsTL5mVNYJ/4Bpq2KsOzJyH0W9+4/Qwx2ePtrLY6emuHuyhrHT07wxostdCtCM9PRM4lSP2haivePPjrHLbHAc72fYjV5KL0mQNMV5lepZEgZqEhQaCdFQwoJKUPfg6gp9EwdMqQlFGWhKQVcWsqUwyTBxm3YvkOxNIowDexijjdfep0pWzKRV42WiT/wcD2Xspnl7so6v/m5P+Xk+Uc5e/A+cmWHK7ttTn/gx8AZJdQCeqqzD/KEwiWOtbQmJElEe22R1tptdnbWKY1MoOsxvqJuyzPoowsMUgCsFOItDgav87j8MwrblyjaEswQMx1xechEIwwcXNclkylw+2rEntki166scuyBccyZ+7GP/CKmdUZFQFdGwRt4y/8Cw13krW/sMjc7xVq9zskzM7xzoc7IuCBbDFPSSTN8dMMkiBOcsQwrHOaF3n/FzUTh9DIoI6kdFqFQzTANDXkf9X7PAakT3m3OhlBVfS11glCS1jD9eqJbOEmA3F0iWxhDZCyEKQjrDdqXXmMyM6BcHqHXahB6Pl7X47PffI7PXbzAr/zq/8q4lmEso7Hq+0TzJyE3hkgGDDQYhAVEouSGMb70CMMWnbvvkPOa3LlxkanZGXJOltiyudXVEZMPIQsTeImLHnc4Fn2bR5LPEN55B1u4mI6JGm2ohT9D3RESqQIeMFA7cI0C2ULE4p0Gp8/NEs88TObg38MwDiOSpCfj6DL+6u9g9F7j2itNsnqNbthj/5Ei62u7WDmfqTkTQyVspZ6QZaKkQzeCQf4IL3X/RtoJJ+whslUBVs3SEGoO68GwAKepRp1+/d3mTDlCdcDq61q6l6WixlGbMwpqGja60LBT6Vg4VC3oknwI3ctvMmm5WIaFlvSIvJCbt5b49T/694i5Q/yPv/K/kDR3iDZuUS6PsVSaRo7NpalKqhSqimu0S7+3SntwGy9cRgy2MRMPz3cpmTaJYZIYBtu7ip86iTH5KL5dIevvcIov8JD4LMHaLTKGYgkKKSPqd9Qs2MMPVP9UpNkIKZfH6fRatNsDjp2eJ9r3YZy5/wZDV4q5JJBRcgN//ZPoradYvd6ivZGnOpFFWjuMTYwQhBpWNkrlFGp7vd8RbG330qnPxLF5Xh28l5e8jxImB/DyHnacIS998kqjr0ukZhCLLGhO2qSkqSjN+8pR95CSrvjWd3uHezSF6mQVpNNMctJPxUwqxeViSffam1SSNuVsUUkZiBONV15/k9/85Gf42H/3Tzj3+HvZuXuJCaOLEVos5vcQj80QaBLpNem1brC08yIy2EJ3GgizhaUHw75B9SkRBGqegYnlObTaOTbCU5TnPkzZa3JafJ7T8ddx4np6kcGgV6Fb91m9G9Bpe9QmDA4eLnP7RoNDR/dw9coKmZLO7L69iCM/iTX1UTRRGspSYnEXWf8cUf0P6Gz3uPSCy9nHDnP79m3mDxW4ea1JFGm4fS8txKZhoGecdOtk/oEal5IHeab7o7jhg/QdRcRFVPx1Ku5dippHqOeJygdxjVHSdKnrGPoQBSnCLq0RuqKokzRCpGalj+XwU5QUKkZVQViplDQ+uttl9ZVvMp+NqBVqtAYDtjtd6vU6X/r2G/z4P/4VJuZm2LnxBnM5i82tJu09e9FGCtS9Nerbr+EP3sRQI9N0617dCRGiJ2rlQ0tHhYmahmkhemRjK/pCg9XeXkLt/ezLDbhf/woH+hdJOjE7qz71TYmM+5RrDuMTIxQqSrIZcP2i5ODhcV575Q57j1YYn9qLduzn0GtPpp2ySOJQxloDrfk0/fpvIAdtXvpcg4fOznNrbYn9C2VuX+uRKwrypQyZoomTV1Mmg5Vru0zcl6XrHOO55g9xK3gEYRZQbVjG3SRYv0Q5luilEvqew7R7LranbksRZHPZtLlTl3KoF10uldO7HVS/IBXjquCo2kBXUZKESLeJP+jj9vssvXOB7Qsvcnx+hkbPZ7exxU5bqfN0Nnou//Uv/wp7JifpXn8NO3Z55sJbFM4cQC/0qbvXMPRVdKV80AbpqCa9+kmlxiROlX1KOqmcrdhUTUn0EzNlUyORob11gBMlg4e1N4iaS2zebDLYiMiPVqmNFSmX1f1HPoYp6XYlvZZFuSp469UG979nGnP8CNbC38cs3AdJXjVikRSij3DfYLD924j+Va6+1MNKbJxqDivfp6B2oHLq2hglsTawLIOtRZNbl5Y58UQVvTrOCxtneO7ucQJjNi1Ejt9DeB1KuTzSMul2I5YvPJtidIWiqtUqtpNF6gaZXJ7xiSny5RrZWgWzVMLWNLQohHCA3mqxuXaHwcYWqzfv4nt9xkdsWo1tNhttitkqmmWmSGj7/x7M/Ogv/kNqeYdsc4OrN9/mtVuvU7m/QmncJXIaqf40vVcrUZsrEt9Qu2YxVmhixVY6e47U1TcqIanIU9fsKOGy5mJ0sxwMW5zWe8jeABHFhL4kcAIS18RIYgaDkFJphFa7zWhtis3NOm4/ZuGBScTke8ns/9vpVTkoldzQASFSrSDV/y2y9SVa6z5vPb3FufccY3N3iYMnKuw0W6wvDdDiLONVhW03qE3lmH8gg7Qilroz/NlfmCxtz2M6GezESyXZtmHhS0G/J9DaS6AIsjihVh3Fchxi3UCzHVp9dWOKw8j8DFPT8+wt1lK9flbEFFoe251t/E6TfrtNbXyC8Ykx/uxzf85Wq00hW6RcrNBud1jpbnP+bzzGaDbLmdpe/s/P/gmd3CYTZ3PYRZ/EULd5DcXIyugi0Yj1kFiLMSNV0A1iPbp35ZnSuIIT6RAb6Fqf0o7LcT0hW+8z2HWZGHPIlg2SjIs+sFOyTgmLhVSLhg32TM3wyivXWThWozg7hrbvJ8ns+RE0SoqAVyPJUEU5iWgRtz5PuPOHyMEOL3x+hYWDs0TCY2zWYXmpg9uBWnGCZr1Jq+5x9KGDbPkrFKox5elZvvXsgGdeL5Loo2SzithSvK8giH0imaWox/QVpxL45J1MmjLUBow0TdzAT7tPkTUZy9V4/8HTHJhRA4sIbctDVwfQEekOsW2rLUmHX/vN3xsO1rWQydok/b7PdrDNzMlRDkxOc3rsJL/71L+jP96jfNgmNEJsR6kxdHLmgEjXMFQfEEr8KE41nZqhWM8EUw1vjIhYEYCRGtoIrGCXQztdjhYEzTsdAjUDjhKsQsLIWJ7RgpEOpFRu390aXnAikyzXbtzl7OMzUFvAPPSLmMVz6IooVPcdxakDBLHwkf6buNu/j9Z/i41rfW5faXHygUO40SZxXCRjZyhmyty5vsTqrTqZYhGR95g+JBldGKfuVvntP99hUztN3i6ld+WpPzAUA/zEIhObtJKhLNVWshHV2ulqfUjg+h6hofSjERNGgR87eZZDY1l2NpeZy06TzVhI3U6vq1F7yoFm8xu/9Qfp8lUzctkzOUq372FXi3h6n2qpyHhhgufqN9jISJKihqclaEYPJ7Go6AFoCihDx9MIEp2MFpK3BX0vSPVLtkJh0kT15hEtar1X+XvTEzi9Ol5HyeLz9NsR9YYCACE5O6RYyVCpFBh0BeVKmXcur1DdYzN7aAw58QGyB/826NNoUidUXXOqDU0Uvo+JtTXc3U/DzlOYYZevfOYWR44fIhFuyiQuL63Q2u2kdWBissDc3CSlUQlOh9BWrX2RZxar/O5zE3j+YaShxFWKBoaBpvKjlep5FOspUjFYutaRFkFN0wiU+IqQXCh4cs8eHqlFnJh0GKeAq4esdA2WtpppM5XIhK98+WvkMzlCzeDQ0QNEQmN6/jDPv/IKiaGzvltns1imXR5Danba1Uq9B3GBTOjdu11L1QCDSHXvicSI1Wa8INZVFCiCT2AnA2asK/z4wlUeNnzqN7ZSJLf3oKoSfYhzuN0Rlla2aTc6zEyPYRlqgdvh7SvXePh9ByEzib3wd7DG3o9Qq7YoDWoaAYnUYiXRUssZ6sK854nX/xD8y6xekqwutdl3cDqFVO1Ok0IxS21MqX17aHoXdT9C4I2weLfL6LhFWDvBJ1+a4IWlh1g3x9BiAyPKEChxrualQieh1BDp7VbqCrL0vhESKTDSOyIV9ocJv80D1io/98QCk0Kn7rb55GuL3GzFnDt1BDvss7Wxki5nOIbBwrGTNLuKJNR5+8p1Lty8y+JOm8z8+2nknLSzVgqk2PAJkxy26KdKCS2dkPlpDSC0UklKpPC/UuOl+w4eE6zxiX03+cDo1yiGHTZv99lcDlg4OkKpGqibzSAusrjeTou1bRlkshqLi3UKIxmmDxUwS4/hHPsFsA6ljk80R0lPhzVA0bhpBKSK9RUGu/+OpPVF9E6LV55NGBl1yOehUhWEQrLbbjN3tEgchrgNycbthI31HhNHTPaeHuWOe5pn6+9jpX+YuG/jxhk8GWP6Hr7QU8MP779Ll3VSljW9/UrTycYaulA6UpeRziI/e3aOWatHxw155tISK0mBPXtGmZsqI4wcI4UcSytLOPkcwSBIicLlRpvrS6u02n0WHvtBelY2vTLBkBpxXBhe7keDQGbwY5N+FNGPJe1OzMr6Dm7QR2oamTChLHd4ZPIyH5+5RmnrJaolQTIwuHmtjtuDciVHJuMwGAwwnIBSpUw0iNKLnbbWGpw6PkIwOoZ18Odxxj+Y3iuh5CjqL0j3A8JUnKu2ufXhBUTSBf8N2vXfw/QusXZdZ3OxnV4Lkyn38SPJ9kbEoaNjbG1u0dxSWyk6k/MFnAmJXdMI41HWgw9xd/kA2ysmoeYQ2Yp4y6BrJu8uZkp19eSQXkVdf6Mlcar3UfNm4hCr1+Tc/B72TZYYuD2WNrfpOSO0E1X48mA6HJqd4ObdFRrtJtVSBUtRCLrO177xtVQh/QN/80co1NRWpFp1lXhqg13qqcy8HcPdfsS6G9P3TW4vtrmzvEXgD9CSiAJ17qtc52PzVzg4uMvSG9eoTjqMVcvpJSY79TaddoShLoLJS0aq47Tag/Qqg82NJtWRHGN7i/xf1Z3rbxzndYefuezM3i/cJZd3ipQoifL9bseWEztx0hZNGyQt2gL5UKBFW/RP6Jei3/oP9HtRJEWaAE2QNm6cNohjx0nkSJZkydbVEsU7d5e7S+7uzOxci/MuFdut48ZO+iEDEBQggVzNO3Pe857z+z0nmPwE5ZN/AdaiCj0CFRR9pmIyjhZAOBCWyibkwxnxHo7zVbzWN9F6e9w618FM6pjFkPK4RqcZsL/RxyzojM3pjM9ZCrYXRRa72w5+UiA99ghDZ5mLP2jRut1RCjjBSCp9kRgB5UWMJUsYSRViYYHGwnwLSUQbHifKMPLMJ59l+f576HVdNtduUZqZpRGZuOkSmVIFr9NEt3K0OntM1+vM1qeVdOZbX/sn3nnjLPcdXeLEU8/wwOnnFXNiROAV/afGlhvy+u6ArYGGE5qsNnu09z2ifg/N32XRuM5zk1c5pV2g5G3j90P29nyiQKNUsamOZ9XN18yBajTtbsqbbOENDIaDHnMny0QTRymv/Dlm+UnQiqObr0T3ozdfC2UPSOQNMImkTiIboiKivEW/+TU05/s4q+KUGVCbquNFuxyZX+Ta+XeoLcxQPtYnVRpgxBm1Z7xzoc2R+x4klS1QHl/B701y9sW3aV9bV50k0aEqQKompW1xikiTI1EZ0+jJkI1Y3DrSldJ45Lc+zfJjD3Pt+jo7Wxus3H8vfrbC29sdjq7cj+t4StTrRyFDd0gxVySftfnht7/Ohf/6LlUj5LHf/jxP/d4foRXKqmMl8kaxInVCuHXgKFZQ1w9oCG1xGGK7B2TD1znqvUZl7xrO9k1Wlm1yGR/XNeg0I5o7nnLnVCcMJqYsPDdivxNhZ4rsrO0zP58mNVfDWP5j8rOS95cVbESppRRrcIRf1qJEYL3qIKBuSKQgq+KQj8H7Kd29f8By1ll7e5fmlsb83AKdTpPZkxWuXVtl6qjF5IKtvFpn/sMnPsjw9BdP095x2GwlnHjkOfxenrPfPMPWG+cxQk+xFUy54VJyFrtOLKRdqb/Ig2+Qik319Lumxn2f+RQrjz/Ov7/0Pfqez+lPPks30nCNDEvHTrHe7LEwM67OENev3cAyMwSey6WXX6J/6yqG02VudoaZ5XuoHT9BZbpKLj9GJl0jyRkkkvtj4CQWXV1a6Tvo+5cI7nyb8cF5tAOH1VsDZus2tckegXCOIg1nv8Ctq6Pyx/xClfX1daZnp1hd7VAohEwfKxJNPkvm1F+hW8cxQ6muiltetFWKpTIiQCYqFVFmy0PYsOgFJBmRlWriut9g2P0WltPm/Cu7pM0qY+N5emyzfGwO03JpdPbI5gusXiiyenWP3/3rP6Tbgo07AfWZoxQr02S1cc69/EPOv/g9LNcnI0+9fA61AKMN0jc9BcMzI0N9yL5lcP/zz3Hi1IP88ze+wcLyKSZnJgnSRcaPHMWyLC5dXeNRhZQRKqLLzet3lATmWDnLP/7936H1e8xkpb0T41s2mp3BMGzlC9ZLFoX8GKVyBTOTJrFdVk5pRN5F4sYNitaAVCrk9o2Y/dYejzxdIJSTtBg5Io3BvnCCBL9ziyOLR1hfazBwhhx9aBJt7AilY39JXH1Cca1TkfjWxGoi/2EVfxXCQFVDR3nU4a4sN+UQORzrA7T4Bk73X4n7rxJ3PX7y8nVm5xYw9SGZAmTHTO6sJywsHKW7qfPKd17nz/72b3AlFnZzXP7JNfRUhVPPfIZMvcL2j77Huf/8Ps7aNro/ImaNFkBDV/uQ6PpFVBARVQo894UvUSnW+cpXv8LiiZO0DzqExRqPP/cCt6+/zcTUPGMTgjAIScKQ1laLn776I06Ml7n141ewwgBb5LWxfMnbJTFODnK+oqrIo5ekB2RLPU6eKHD8WImdxm1u39inXi+qUBGGopKGcnXI3LyYRfpqrwrcEhurIcViQYXCzbUB9z5SJRmfITv/+1iTXyS2peQgB64CuiqvHy7AXWD4h7GjY4E0sU8UXqB38G/gXsDb6XL+5TvML85j6mlyFVGYCS2qRKPp0mkavPDlL+D181x//Sa7rT4Pnf4cuYLo8rsQHeC3brH6+kV2r1zD2/OJfUkCMlhiLzVMAtMkWy7y4CeeZH75BN29Hq+89KLKhNLFPHq+gJkt0dnrqqplKiVyF/AE9tHpY4Ua01N1woMeWiIe6BCn28F3PJX2CiRWEyyxEWNnfcbqEQtLBTK5AZlcSKvZx3MSDvYDnH5MoWirN2Vzo8Xjn8yRyg3wHdjbMTDNIr6rs7a2zsmHprAnpkhNP0125k9IMstqsUUyoTD5H4CT+1BekKSLQjvRkn3C4RsMet9E966zv+Fx8/VdChPj2KU02eyiAjENE5vx+mPEmRQ3z16lvT1g5YnnVNbQunUFqxSQK8oNaxP1QgatdbobG7RXHZw9C98XxpBFaBdYevBBThw/yf72Du9ceZv2xrqSyKfSaUxbQkmaUBPXmYnIqNxOG9s2yJgpktAniIejk20qpXRK3sAl8IXCKLJKl2xOozI5ZGLKxs5IDcjB94X4pTE9l0UzhoRKXmiw3/U46ET0ugZLK5bC8+x126SCLFG/wFa7wcypEuX6GPrEaXIzXyLO34empVR5W7oesr99JF6Q2iYUBlPpBdAToZqfwem9CNFVnNWEG1d6WNYExeoiVinP7LGTyg1++cwNWmt73POp57GtDBe/+x1mjuSZe2Aaw2rjNba4cvYtzFyHI8s5hu2Ag1Wf22s+/Z0Axy1Qqi2RTeXo72wptYahAIICxhNgt0gTYxwzzdjcUSqzUwzWBKrkoQUiD+/hDHvYgcwlGBFtBaVgWg6FUsB4Xac+maE87hNGPo1tqdtkyBflVB+QLbojroYuJC45N1j4Hnj9In54gOcaGIZFr+cozunUUhprcoxM7QWy858nyT1AYGSVOFnsqxJ1InEJfRCu5sNCkAjQpWQqG5iyZiYtguHr9JwfYAVdBhs2ty62McxxStPzuLrG8ZOP0djxCFsJS888wvU3f8zOmz/joc/eQ67iMoy2aF5ocOONH7H4oE3tuLAWPEzHYNDJ0WlBYzWhvRHT24tJPB7iyCsAAAqPSURBVF06juppSMgo7IukqUY+Q352kfzMEqlUivVzb0BvH813lKUo1jzSEkJt4dZFVMY1anWTsVpCvjDASssP1ej1Am5elrQ0S7YgG6ykwxGlms3EdISROqTBxAb7rTyddp+CXWW/7dL3fSYWy2QnDYzxT1Ca+1MorKhTsGR4Im2R9FrCkKTYHzkEibEhSUZjRxRcQsrF7BEJM6d3BiPuMWzGXDmzoxr19aUFdnoh86fuZ7ZUVySRjes/Y+3aJe5/ap5MdptBs8mrL51jcvqAU48WiNNd1dMV13lmWGBAjsBNQS+m3wnotcDZCdWfnUHM0BXtpoiKcspBL+njwc4NEglBmk86FYqvG6ukUc3bZEtQqUiYGaKnBpiWFOFkE/XRBCwS+7SbafZ2TREJqWZTMLTpOXssHk9THU8pqWKr2cU5KFHKT7G1tUOiuSws1jErBZLpJyksfpkkvXxoupBnXQ1gGbk75aCrRqr8b2TT/8GMexfVrso38iYr+pMD4RZueE25WjgwuPDjKzSbLR549FPsdvcolmyWTpQxggZv/exVipWIyVmNyy9fZrO1yrO/M066cKBCXBxJlqFh98fZXPcZugnVmkBUR5My7DhHNIwJvADfDRWaXrxe0qcWDY6pCSsuwUhpSmeUSplCzVFa0l7HYn+vj21BbSLCTAuzWuAdEpHFlRCQxBniMMdBOySfrSpp+Z31NrV6CjsT0Wx0sSxbQVyvXb9Btphn4fgEZqGMPf0E9pE/IEzdr8KVpnJ7CVuK7H0470AyTDmAfiAv6BcP8VGzYOSHHc6pUGdUTU7L0nQQvUKP0O+D1ofA4M6bV7j02gUWVyYoSE9UbzE7Z1K0D2gcrNLcWOPmG2s8eXqGqSWxrB4oum4SCPkQOrdzvPYvt8jodQp1g+UH8xTGYtwgJGUaWHqAZesqe1FDHkIBOQnF3SCJDXypZw+kwCVlZ4thz+fNy/v0OwaR1+PJ02NMLQyIdSlnGxjyIMUlxTiSWlRjK2R7w6dSFnSO6Ht0+v0emXQVzw3Y3NhVT31tvoCencSceQF99nPE9iymuEIlXKt4L94hsSFKni8vw8jT84HIso87wkSYQIYcoHEIFQHXxPD6NNcu8tbZH6hmdykXk9IbFMp9MsUhieHRb3aozAxI5UYcN3AxpN8aWLRvjHHm6wPK1Tx20SDS2pQnIRaaiRTpYp+pxQpj08KCjtnf1hV6UiiKnYbF+k1XuR7TaTnkZdR+okc5Ii9He2+XR59OU184QDOkIS994YgkkhKBpxR/kVelsYUSCziu+nWqXN4b9PHjiJmFKpWJHH5pBXvq05jV0yRWXclpFJJMSikfjd398WfIREh+LfChkalZTtNa0CHxt/A619i6fp797ZuQDNBSHoWST1Z4EfmIXCXAlD63ymyGmHGKfsfk5jnYOGNjZUR5N8S2dSrTMLcgcvYUb51rKczwysMFNq96bF4PWLrP4MjxcS6da9Dr+Jy6t0IS6nQaJtsbrsrXM3YOzztgfslQyu5cpXc43UNMFGlVChmKzXQ/TTjMq7RZsh6hqotNNV9JU5wuoo3NYI/dhz35DGb+YUKjfjhJQHrLonBSAf8jXR97fkCoFiA1IrarzUZO012isInvXYbBNZzmJXY379BqdNCikHpZqodpMD2ltiuUTdKZIYYWsb9ncvuKT9ywSaUFhGHQbvQYxgMee2ISyyxy4dUug6HH/LEiq5cGDFqi3NjhqeeXeOv8LnqS4oFHLXxH5+2LDWWErlZlDEmMHxyQy+vMLJrkqz1iqX35WVVEc/oynUmAsAW8YUKvf6BK2cWyTWE8hzE2hl47Sbp+mnTxAUgtkJimIoLJ71SZk9ob5c37oGTzF6/Jr7AAUteQ0v0I7q14cSr2+QzDDcLhWQLnNZLBLXU6bW/2aO10MYYGlXJNjSeJcDDtPllB2ttVSFJY0pzXfOWs9/oeQWjjOh1a2z69XZNqvUC5mubKmR69lkVuYp+nnx9ne81VXarKeJ9qpareHtMKyaQFuCE1Y5E76ugpnSAccNALGA5MTE3cjSlcJ6TdEWVcwFg9Q24sS6ZQJlU6gjHxMNb442i5ZTRKqnQvhzn1uMeH5XWJ/R+4zX74C/GxF0BglyJnUZuMqiMJc+hwvJQMXNO3iIPLRP2LhAdXIWjieB0G212213o4vYRCrkK1llcFPe9QsJVP+aTLGSUASFsuYZxST2noi/o4IiXSOnFRNgycbkKuZlIqyyyCGL8vzGYpoKWw0rI5uxAIwtJWhzMxF/q+OBXypDNlhqHHoDNksN9R+8bYRI38mIlRiBgW7iVTe4h07VH03AnQJwkNkR1LeUZOuIdlc8W1uTtE6D0D937JQPSxF2A00mmE5R39Wvkg0tsVDpo3ooeLnjPeIQ6u4jln8fo3MMJNkqGP2xnSXGvTWN9XYO9arUJR2nt6SGfYJfKlT9BFt03S6QLpjE7BTjAMidlpgcuQRD6JmSdWTn5fFeNkoSSkuDKHzBdorKSpFlaqQCZjEwQxrb0BBwc95Y4ZrxWoTuZJl9OEqRxJZobS+ArmxBOQPUZklBVsTzZ1NWVRl8at2nZHvJ/3fleTo2Qv+OWvX3EB7g46u3vskEWwRtTEQ467dKBi9jFpoHkNgt55XPc6mr9JKuiS9CN6rZjm7g7dtoMpmpy8STZdJSNuQyNhGMiwiAhdMiFVv5TqqbzwkklliCKZUSZVVJESmhiaoO1tZQKUOyTAP7efKM+zZDy5YoaxWolCOYeRThOnxwhzM6RqK6QqT2BYouiQmy4PlHDu5E77SsdKaKuzy+jBkxPv4SFVVkcVfH6NAxx++XV8/78cgV/fM8RAzg3yJSErlurqFvHwHSJ3ldhdB79BFOyj9Qe4fRen5+L2XIaOENtHxxBTmjRSjpM4LgYRUVEYcpAaFRxjIahIWzOMVHlbldyl0m5G2GmbTC6DnbNJ5XKqkqpZebTMNEZhBqO0jF44BtYkmlZUb/H/3EzfnQcwSk1/XdfHfwM+9BPIXTvcG9QecTgGS4poqpYjrDdJtLsk4TZBtI4f7KANtgm9tgyNQR92SFxHVSkCIelGripbS7hJlH/0cJKKeshDpTcVI7kmym0zpRigpvjGxGNgZ9DSBQXl1rMzGOkFrMwkSXYSI1UBvUKi5VW4kvOLpHaCyH/v9Ru1AGrE1eE8ldE5W0lhR+mqmvt4dy7Z4fA1ZYvzEWpLHMrwzobS7Sf+HnHQIw48krBNImLd0Ff2E1FQSMyXS0zbyjhipMGQUnJefRcUmpYuoZtjisug2zU0S2J6RmZbKe/xqDUoxUaVSx6OIRnh5n9jF2C0QY+6/qrNr0rIh7MY1fQlpcx69xH++cBY2UzlEnGsZDEOibBAxXsbilAggMhXf6cs6YrNPzLFiVpPE8mJLmmhLERaGTtEEafmu2jiohxtnqLKk96CuCpHA4lG/HIhnI9kYSPfwvuvuyH1/eH1Vw1F/z8h6OefcTR4czQ/YvQ1eq7uTuO7u1CjNuj7t6/RAqqnM0nUAOi779Joyunoklt5ODb6PfdiNN5ZTbD4eSgZ/Sz1RippiGzgUpKWRXk3qxlNiZI856MdqD7uQvw3sLb2ChwIaOsAAAAASUVORK5CYII=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103586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19</xdr:col>
      <xdr:colOff>820615</xdr:colOff>
      <xdr:row>4</xdr:row>
      <xdr:rowOff>14653</xdr:rowOff>
    </xdr:from>
    <xdr:to>
      <xdr:col>19</xdr:col>
      <xdr:colOff>1597269</xdr:colOff>
      <xdr:row>5</xdr:row>
      <xdr:rowOff>80596</xdr:rowOff>
    </xdr:to>
    <xdr:sp macro="" textlink="">
      <xdr:nvSpPr>
        <xdr:cNvPr id="2" name="Flecha abaj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1078307" y="981807"/>
          <a:ext cx="776654" cy="212481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27842</xdr:colOff>
      <xdr:row>25</xdr:row>
      <xdr:rowOff>174381</xdr:rowOff>
    </xdr:from>
    <xdr:to>
      <xdr:col>18</xdr:col>
      <xdr:colOff>313593</xdr:colOff>
      <xdr:row>27</xdr:row>
      <xdr:rowOff>49823</xdr:rowOff>
    </xdr:to>
    <xdr:sp macro="" textlink="">
      <xdr:nvSpPr>
        <xdr:cNvPr id="9" name="Flecha izquierda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9926515" y="5017477"/>
          <a:ext cx="285751" cy="886558"/>
        </a:xfrm>
        <a:prstGeom prst="leftArrow">
          <a:avLst>
            <a:gd name="adj1" fmla="val 50000"/>
            <a:gd name="adj2" fmla="val 6538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33704</xdr:colOff>
      <xdr:row>12</xdr:row>
      <xdr:rowOff>41031</xdr:rowOff>
    </xdr:from>
    <xdr:to>
      <xdr:col>18</xdr:col>
      <xdr:colOff>319455</xdr:colOff>
      <xdr:row>16</xdr:row>
      <xdr:rowOff>172916</xdr:rowOff>
    </xdr:to>
    <xdr:sp macro="" textlink="">
      <xdr:nvSpPr>
        <xdr:cNvPr id="10" name="Flecha izquierda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9932377" y="2532185"/>
          <a:ext cx="285751" cy="886558"/>
        </a:xfrm>
        <a:prstGeom prst="leftArrow">
          <a:avLst>
            <a:gd name="adj1" fmla="val 50000"/>
            <a:gd name="adj2" fmla="val 6538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41030</xdr:colOff>
      <xdr:row>33</xdr:row>
      <xdr:rowOff>19050</xdr:rowOff>
    </xdr:from>
    <xdr:to>
      <xdr:col>18</xdr:col>
      <xdr:colOff>326781</xdr:colOff>
      <xdr:row>37</xdr:row>
      <xdr:rowOff>55684</xdr:rowOff>
    </xdr:to>
    <xdr:sp macro="" textlink="">
      <xdr:nvSpPr>
        <xdr:cNvPr id="12" name="Flecha izquierda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9939703" y="6452088"/>
          <a:ext cx="285751" cy="886558"/>
        </a:xfrm>
        <a:prstGeom prst="leftArrow">
          <a:avLst>
            <a:gd name="adj1" fmla="val 50000"/>
            <a:gd name="adj2" fmla="val 6538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39564</xdr:colOff>
      <xdr:row>42</xdr:row>
      <xdr:rowOff>83527</xdr:rowOff>
    </xdr:from>
    <xdr:to>
      <xdr:col>18</xdr:col>
      <xdr:colOff>325315</xdr:colOff>
      <xdr:row>46</xdr:row>
      <xdr:rowOff>120162</xdr:rowOff>
    </xdr:to>
    <xdr:sp macro="" textlink="">
      <xdr:nvSpPr>
        <xdr:cNvPr id="13" name="Flecha izquierda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9938237" y="8172450"/>
          <a:ext cx="285751" cy="886558"/>
        </a:xfrm>
        <a:prstGeom prst="leftArrow">
          <a:avLst>
            <a:gd name="adj1" fmla="val 50000"/>
            <a:gd name="adj2" fmla="val 6538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52753</xdr:colOff>
      <xdr:row>57</xdr:row>
      <xdr:rowOff>30773</xdr:rowOff>
    </xdr:from>
    <xdr:to>
      <xdr:col>18</xdr:col>
      <xdr:colOff>338504</xdr:colOff>
      <xdr:row>60</xdr:row>
      <xdr:rowOff>169984</xdr:rowOff>
    </xdr:to>
    <xdr:sp macro="" textlink="">
      <xdr:nvSpPr>
        <xdr:cNvPr id="14" name="Flecha izquierda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9951426" y="11614638"/>
          <a:ext cx="285751" cy="886558"/>
        </a:xfrm>
        <a:prstGeom prst="leftArrow">
          <a:avLst>
            <a:gd name="adj1" fmla="val 50000"/>
            <a:gd name="adj2" fmla="val 6538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51287</xdr:colOff>
      <xdr:row>72</xdr:row>
      <xdr:rowOff>29306</xdr:rowOff>
    </xdr:from>
    <xdr:to>
      <xdr:col>18</xdr:col>
      <xdr:colOff>337038</xdr:colOff>
      <xdr:row>75</xdr:row>
      <xdr:rowOff>168518</xdr:rowOff>
    </xdr:to>
    <xdr:sp macro="" textlink="">
      <xdr:nvSpPr>
        <xdr:cNvPr id="15" name="Flecha izquierda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9949960" y="15349902"/>
          <a:ext cx="285751" cy="886558"/>
        </a:xfrm>
        <a:prstGeom prst="leftArrow">
          <a:avLst>
            <a:gd name="adj1" fmla="val 50000"/>
            <a:gd name="adj2" fmla="val 6538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49821</xdr:colOff>
      <xdr:row>92</xdr:row>
      <xdr:rowOff>57148</xdr:rowOff>
    </xdr:from>
    <xdr:to>
      <xdr:col>18</xdr:col>
      <xdr:colOff>335572</xdr:colOff>
      <xdr:row>96</xdr:row>
      <xdr:rowOff>123090</xdr:rowOff>
    </xdr:to>
    <xdr:sp macro="" textlink="">
      <xdr:nvSpPr>
        <xdr:cNvPr id="16" name="Flecha izquierda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9948494" y="18894667"/>
          <a:ext cx="285751" cy="886558"/>
        </a:xfrm>
        <a:prstGeom prst="leftArrow">
          <a:avLst>
            <a:gd name="adj1" fmla="val 50000"/>
            <a:gd name="adj2" fmla="val 6538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48356</xdr:colOff>
      <xdr:row>100</xdr:row>
      <xdr:rowOff>106971</xdr:rowOff>
    </xdr:from>
    <xdr:to>
      <xdr:col>18</xdr:col>
      <xdr:colOff>334107</xdr:colOff>
      <xdr:row>102</xdr:row>
      <xdr:rowOff>260837</xdr:rowOff>
    </xdr:to>
    <xdr:sp macro="" textlink="">
      <xdr:nvSpPr>
        <xdr:cNvPr id="17" name="Flecha izquierda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9947029" y="20695625"/>
          <a:ext cx="285751" cy="886558"/>
        </a:xfrm>
        <a:prstGeom prst="leftArrow">
          <a:avLst>
            <a:gd name="adj1" fmla="val 50000"/>
            <a:gd name="adj2" fmla="val 6538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54218</xdr:colOff>
      <xdr:row>104</xdr:row>
      <xdr:rowOff>188014</xdr:rowOff>
    </xdr:from>
    <xdr:to>
      <xdr:col>18</xdr:col>
      <xdr:colOff>339969</xdr:colOff>
      <xdr:row>107</xdr:row>
      <xdr:rowOff>107418</xdr:rowOff>
    </xdr:to>
    <xdr:sp macro="" textlink="">
      <xdr:nvSpPr>
        <xdr:cNvPr id="18" name="Flecha izquierda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9893957" y="22343992"/>
          <a:ext cx="285751" cy="896752"/>
        </a:xfrm>
        <a:prstGeom prst="leftArrow">
          <a:avLst>
            <a:gd name="adj1" fmla="val 50000"/>
            <a:gd name="adj2" fmla="val 6538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4</xdr:col>
      <xdr:colOff>0</xdr:colOff>
      <xdr:row>81</xdr:row>
      <xdr:rowOff>0</xdr:rowOff>
    </xdr:from>
    <xdr:ext cx="304800" cy="304800"/>
    <xdr:sp macro="" textlink="">
      <xdr:nvSpPr>
        <xdr:cNvPr id="19" name="AutoShape 1" descr="data:image/png;base64,iVBORw0KGgoAAAANSUhEUgAAAGAAAABSCAYAAACrKtGeAAAAAXNSR0IArs4c6QAAIABJREFUeF60vAeQpdl13/e7X375vX6v43SYntCTw87uzs5sArgAFiBBCYFBoG0mS5RIURYls1y2XMWSq0RVWWWalIpBpIpmiSYokhBAYAEQGdjF5ryzMzs5dU6v++X3vS9f+35vloJNSLQloLd6uvd1eP3Oueec//mf/7lCSin5Hr/FUiJEgpAa6S8XIUL9F5vp/0stIhEJMTpC6ggBQv2fFEACMgaZINTnIlE/QSwiNPWr1G+Q6rF4+L3pZ3b6uPp+oanfoaknAWFAZIEm1Q8iYw2BDppGTASaQEhj+LPCT3+TTJ/FGn6feubhj977Z/hs3Pva98Js4vvhAEmASMzUcChjY6QG0UiIRICGiZbow1dHmDoEIUnUY/QR9JGxi0xcSDpADxHGxEkfmfSQDIbGund0DBkjhY3QcmDkkXoOqWfQdAshy6CbCC2LRgFkllg5WgNDWsMDov5VB0a5QjlO2VuEQ0emb8rRyg3qdXynM/7LXfB9cUCARL93lpThh3++OmUeIs4MT7V6gTICPJBtwrAB0SJJ0EUGO0ivjlCP+W1k5JPEXeIoJo4S4igiiROkGB5PI9HQDYFuGWDaCDODZuXRjAyJU0SYFTSrhmbUEEYVrDGEXkYnR4JyggPSGkaYii4RgzBTY6f2TkNAnXz1ybvv/+XGTx39/YgA9adqhAh10qREimAYxrEDwkNqfZKkThJuELtL4K0QD+oIbw3faxF5XUI3IOiFBK5PHAVEyb3flf5O9a4jNCM1UEQ8THmaRFPpRgNNF5iWSdbOYuRymAX1MYPIlDGcaXRrAs2ex7CqCH0CRA3IpykxPfHp4ZdpYlMnP/3702dTr8743lj/++UAkndDNkHZLSFEEwOIewj/Lr57l3hwDQZ3YLBN1OvQbXZxmx6uGxCr16/p2I6JUCdbF1jCRNeGtUWmuVp5WSCETqyMJmKENqwXUhpEsU4UCWQY4UYDIlVThE4mn6dYKVIYKWIWyuj2GMKZwcjtR7MPgD4DlNBjVSvCYZSlDlAp83ubfr6vEYAMh2mGCBF3CAeXGPRfxmleJ/EbJL0Ona02u1tdWr0eTj5DJTtCNg+GGSHjGM8LCKMATaUsJ8QwrNSIyhLqtAtTOSNChupEqoKvkUidKAZfPb2u4+QM7Iwq0hqJLxl0Ajpdn15vQK6UpzZZozRVRi86kJnCzJ7Gtg6jiQUQeSCDVM+pHJFGx7sp6XsTBN+fFCRDhGgjkh0S7waDneeg9QaWt4vrwdZqk43FBqZmMjk1Sm2sgNRCev0det0BUuo4GYdMTidX1LEy6sU76ekfnvQ4BSLK/CpBq0qi6wo9Rcg0PaliadHvBXgdg05PY+D5ZHMBI1WbbG6UwM9Qr6+xttQjDGHPvhEm5ms4pSqxUUFWj5J3zqNzBFRxT1OPqgvqEHxvjP/XR8BfhlwKHu896z1kIEMkJjI95QrOKYjnDwuX3CT2bxE0XyHZfRPNvcug12F9JaC51SOXdZiYGsfJS4KgT7u7jS5yFCoa5bKOZUMibfquREYegRsSeTa+PUhP/sQ4GI6CtBrejsHdux32PVRGNwdYso8kSyQdCHSiwEEaOpqI8F2D9sCj2dqmaOXJF0sYVgm/FbK+2GDX61GZspmbmcIqT2EWxtHLpzGdM5hSpaYysWamIDRFdvfgM4k+LEsiQf9L5PT/zUn/2REgU6yuD3G5wtCJclCfILqB3nyJfut5otYGg9027XqLfiOhkM1RqBXRrQF+1EzTRzYvKBSU83IEUYihaZiOj2ZYXL04IGOWaW67tHdDTr1nhjDZplRuYmWzJLHGhW85bK92OfPBKSqzPTQthECwtRzS3nUwC6BnIiyV/zM58hMJUh8Qtku0miG+38M2HHJOmShK2FbP1YgpVCOqkzUKY5NY5ZNo+fdgW8eHUFY4SGGSpL2J6ncUGFB9h4Ky70LX74kD3j31fzXmQiJMFZVSJ9FbRMkSsnOBaPd5kvYt3MY6rdWQXjfCyetUSuW0EA+SBnY2Il+JsMwsfl+nu2sSDMCPIgb9gNFJjYk5g1YroVLKsr2q8eYLGzzxI3swc100TUWaxfqywdbtDINWQmZkwJHHCggrYeOKz623Gxw5O8HIXoX5Be3NmGZjwOSRPFaxix6U8LoJprAZBAN6/RB8jaxVQIoMrZ0OjY5HvlCiNjtLbvYkevEMWWMBXZ9GilwKMFTlUQ4YhoMCAd9TB7yLZv6qAxKFdBSkpE3i3yRoPoNsvIRsrbKx3KPb6pOxsuRyFsIIEWaI5kSUijFONkFqAUno0NvJc+HFLuWyxez+Kos3ewRxl1OPWth5VzWtBLtH+PoXr3LuyTwjUyrjawQDnZe/NWBsvIbb1mltr3P6iRqF0TwvPrVMuVjgxAdLJGaHyA+IulkGfkRmwkDL9NEGBe5e7GFqOSqzGmbeIHFj3E6PUBbQhIGQBdq7Cb1+Qml8hqnD7yVTOYnlTCP0URKhmjsVvffs872PgP+3AxQuVo+p94AkaRC5LxPVn0FrXaa7uc7KLRdTlxSrRRLNw9T65LMGmYIJuQGG5iH0mCTJpugmDiTXXtPZWIQHHz7O7Zsr2NmYww8KtEwnfWmJO8nz39xk9qDJzBEV9BZ33vEJXIOx2QKeZ7DydoPyuM7CqXGefuoK8wenmH9UpUiP5nbMytWE6mSekYMJpu0RbI7w+jOrzOwdpTQraPQ9qiMWxYpHv1+g1bTR+wYZa4KEMdaWQ3q+zbGzD1GdP45uzRDrRYRm/iVtIYTqGv7/Vej/ZA2QKefyHZ2f6hCJSBTKUYW29Q3C+pcRnW027rRYvrPO9OQU5XKO3fYWxaqkMpJg2z5SOrzzdoP9B6ewCi2EoU6yoiXArU/whT/e4eCRWXpuHcvROHx/kVy1h6E7JJHgjRcDpPA5+lCZrptw6cVdjpzMMLbfxvclt14esLnpc/J8jfamTE/u/R9yMMyYjcU4ddih+8qU90ZokcU73xiw2+zz8AfnMLIxqxst8qMJ+ZGYoJtFhmPYcpKtLdXL1BgbO87Oap8r166xcP9jHD75HsgoykNDCBuJ/R0w9T844V2qTfxHoNNf44DvrAGq2CrjK2NGJDt/Rm/3M+jtFTavtdjadNl/cB+a3WenscHczCj5cofESIjVqY+KfOWPErJ5j0MnKozOBpi2yuUaWpDj2S8YaCacPlvl9s1ddtoNarN9pqbHcZyQ5dUBWatCZU4QqeLvOehaglUL0SIDvy0IwixGISBjCG6/3SMxdymOVNhYdol9wanHshh5i+aKzQv/fpH9D05Aro8yzvScQ3Zc8U1VolaZK2822H//ecpjC6wttdna7nD8yCP4LYNXX3yVyf2HOXb2FHpOQzPy6HIERDZFQ8Ne4V7vfI+w+s9zAAMSMilTKWSESHyI12l3Podc/zqyd4fNywG9TsjM/BSu10ETTcb35onTChUM87hI0JIML30lw1i1xtLSOqWqzdxhg9JoE0srsni5wFuvLnLmPSOUJ4q025JIDMiNm8hMhkCMIrUsQZKkEFOKLJGqI5qNmURoWkI2jkD3MHQXRwa4XkjS2CUMI0rlLLmiT9gt8/Tn7zA7W+ToI5M0dloM+gmj+xLifAYzGmPnnRxvv7rByXOPMvPACaSo0t8JuXxljen5o5imzt0XXyRfhrn7j2BVTGyrgmYcBi0z5LtU6tT7JNjoinFVZ/m71Of/NAyNIdZTqIMeByTxDbz2U/jrzxP1lli/OiDu6kzOlnDjFk5uQLVcoefGtJo94iRgeq9GxlG0s8Xl1yzsTAGv69Kq75KImD37i1QmLPqDmK1mQm2qgj1SxjXLdESVjqjhRiUSL0eLDAMFAaWOJjUiDGLTQchemocNLcA0euSNAQV65AwVNRsUaFPUGhhJnda64NprbRb2jzAyBSpzxLogU0zQ5DQ7yzE7SwbeboWpw0eZPXuKna0II7DJVma4urSEozepWia3Lz2HZbos3DePNhJhOecxM0dAqAJtpRYfHt57lSHt4v+fb39tClJ9puJykniRcOdLJLufI2k0uXWlTeIlTE0X8GKPrGqiqgPWb1todki+mCCTCMfRyGYUHeyyettga8li7lAJKxty61qbQWBR21+gNDnFgDHq2iSb2iiNpEI/GsVNagRk0TyD3e42A4XbnQTbcdCdvWBXIOoRDeqg97GEQJdZdMMho3tkjF2qRp2a0aRor1Aydin4Ln59Edfz0PSQbClLuTJCb6vG1pZk78JZbr62Tm3mIHtOnubapVWEH3P49APElmTz1osk/g6FTMCdK69jStj/oIUYKZPNfwgj8xCRGEXHQVP9kgKrKgt8lznCf9QBqngEIsZOXGK5gdv6FtrGU2iNFS5c2sWJC4xPC/y4SbFqkS8PuZa3Xww4/dgIRmYDkQwHHqp2+F6M369y+4rLodN5zKJPo1emq03Tyo7TiObZjaapM0pHlFPaWYQhscgQmSU0YdLdvM72nQtkrTa16RKbjTEWjr+P3bVbyMFFhObjti1kZo787DFy+WyaNg3ZwdL7OEabst5nSltnMnuXfFLH8Ntk7Ry7dUlrzebEfecRmSoXnr1CqTCDWZvDjyzm901g5Uyk3oXOOlvLF+h5mxQKIWuXbhKEOxw6vxe7chCr9CH0zDl0KmhqLiJVlH33Mc53dcC7lTuWETobBN1v4G98HrN1h2tv7OIlggN7x2n2NqhOhhTKEboQ+F2Hr326zw98dJZ8ZT3lT4TmIWWGtaUcTibDyqrL/KEMSX6CleQwt6ODbEX7GCRjdOIA31vDwsUkQMY9El2lGpXvLazEob+9y6B+nfl9Bt98do33/9DPcfvaNygX1wkGBv1OmdzoPHptDMvRkZGipzUSLSbGpJDZQ16LyFmrjGU32ZfvsMeKkR0Tt2kwt38BL7K48M1L9LZD9hw7y+zJo9ilgFj2SeJVZFSH7gb11Uu43Q3GRxxuXLiJTHIcfnQvWuUQ2fLHMI3TICtITc0uVMfwV99EkqQcwl9W7u+cUApZJxq8wWD9k1idS9y5vMNuXefUiUkWV5aZ2ifJj3hoWpDmZBkW+eZTA+wcPHh+HDvnIrUBrZbB7o7N1HyGpmnQE0dYCh7gbrxAWx8nDgK89hr4qxSc4Wyg00tou32yeQ0tCSkUxwmSKppWYPXGDfbNJayuunT6eYr5AdWxmPpaSG18H8VajsAL0MyI+uZ6Sh1k8zUy2SKxbhOKcTLFQxiOQ1lvcajislC0yevg2FliP8vbX3uF0PU59+SHMEdM0HaJvR5Eywz8dYLmKjarbG+uEccRM+Nl3nxhiWw1w74zBzBL58lV/iZoC0hNDXyM70rifVcHvOsELblMf+P3of4sjZU216/WOXlijsZKl9H5kPJYAoaabKn5lw96RL+xn5e/sUwS6cztz2I6Gs1+h/kjVZxCiXfEI9zoP8KStgdfG0d2egTdb6OzSnfjOmG/qTgJfM8niHsU8haxLzGkwcTcHPlqkd2WROq76GRZvLHDkSNV+l4T3AyFsRKDgYu75eBGkvZAMU42jmWixQ2KFUl5+gC9aJx84QBi5IEUre0ttLhvT8K+fJbcIMfGygaVkoVVcYiDLYLdu/TXd9nZukx9+Q691iqn3ldk7IDDjZebjFcymE6Jt1+6zdzRCUb27yM79hHs4vsQchqhaoH2Vwc5QsqBDHFQxdZQM9mU1fMRSZ2w8Vm6G38COxvcfCugNj6GFD0cq8/UvEGiqxPuITTlADX5UgSdjdct0rxt0nN72CM2xakKzcIU16NHuREdoRufxdck3vYtektvEvdeTxGM36un0VOt5cgaqgu1FdWFFyXsbjRodbpkCoLR6jRRKClXDZYWB+w9VKS706ZYM9neadFcg9HxI5SmD2GaZUItIXZj6qtbbO92kHoDEfZwynNY1fuozJ1DsxwqeoOHpsY4VM1T1ro0Ny6ydOF1kt4KMW0a9S3uOzLJ3ctXsHM9TjxhQcaDgeDyK21m5mfoNRSzusOR0+PY44fITn8C3XkcZG5IXKKIO5EOekQ6NYwTGWqKw5PoSUykhWjSQ/Rep7XyO2j962xcaTHo6YyM1xiEdfYfcAi8PphdrKwq8mbKiCo6WotLqeJAS+yUUnZFlTWOcTF4hJvyIVxtmkiYeK1F1t56Hlrr5Owme2cKmM4Ouu7TarbptVU6yBOEfaLQI1fSSXwTz21gaDksp4JTSWh0fSbGRtBFG8OK6fZcHK1KIvIkWR2RFEiEgWXOYRXHCK0agSvZun2bxsYyg1Bn4tADlA7cjzBNikHEiXGH+0YjyvImG9dfpFbwGcl1uPH2RXZWXbrNJR58IkNxj6/GQWjCJ2iNcvOdDrOTo6zebqGbMTPHxzGqj1Cc+BmkPpumwrQUq24tdYD6EEkZ6mHaLCjI5Gt9zHgDb/nfQusLdNZ8lq+5jE2P4MkOE9NOyu9sr/XJlU1yRQ3dDtANiZYINClItJBA1+iIaVais1wJHuNufB+eNofUMuiRS2vjGmF3h2rBw+AycWcVLXFpdwVhWMAyc5SLNqFXJ/Q7hKGbpjXdCIkTC92oMYja6fhyfDSPkd0lFh6WaRJ2EraW+hRGxtDtPFEQIJMSzngWc2wv+cIZbMZZ7/bo7TQIopjSngW0YiUd5GVFi0PFgAdGNhk3rmIkd4nbq/jrPb7xuWc5eW6SAw8IpNlJIboakIooT3M5oN8wKWZK3Lm+zuz+EUqzE2TGfgZz9HEkk6kD0t4ghaSqP4qkjHRPtTGIWBDpTaL2V4mW/w1Gb50rrw1w7AyZksAuDhgZsVm/PaA8ksPJa2zXe2iWy/iEQ6/jUyxqhJkElyrLyYNc8H6QuzzAwBjBEpmUQXQCH5lsYRh9wt0LDNZforej0pmgPHqUcrWcpsBOfYO1pTrlkXEKmQr9QYd+1MCXECQGndY2msxQKodUqhEWHtJPkJGOFzgUy/vJ58fptNp0Wi3MQpPiRBEzf4hs4SxU9hMHGdwgINS1dHAjVRebuNiiyVFnhTMj1xgzX6ezeocbz93FDAY88IOjaKXOUHSQRATSRIgI0RNsLlpkTYPOTkxnJ+HY2RHC8v0U934CYT2ISDLp9yrjqxmCkLGUiaZUC0lKZ8voFp3138bpPM3OXZ/bl7scODRBIDuMTug0tnrcfUdw6Ewe24GdepySboWKzu2bLcYm8mTGMizJ07zhP8lt+Tg9fQpNV0N1HWn5ODFYMsSrv03rylfp7awzvv8UY9OnsU2NxvYFWhuX8TomYzPnmNh/HMtRJ7lDmPS4sniBi7dfBktFhYWMQxw7QOu1GNUnyDmFlAbIZfNMTS2QL8/T8yw2Vt9h0L5ObbyIVTxGds95TGs/nnBwNUGo6K7AQSR9AuGTlascdW5ypvhtqtElNq6sYcqA+ZMasdEFhfFjSZzo6Fqc8lOdXYPudkyxUObS66ssLIxTPFBGq32UwuiPgdyTasbSObNKQbGMpJZKR1RO2iVqfhVv8/cxeg1e/dYao2OjFMoSM+NSGbHY2fDo7RRY365jCJNqtcS+owaJEXL1RoOZ/TW6+aO8Fj7BO/Hj9I296LqJoaleQc1GBIYeY7l9br/yeXaXLzCzcIaDZ99HRjNpLL/O7cvPEwc6x898iPG9J8DMEgk71av5YYtn3vo0FxafQc8q+GsTDJpoTpaCUePRAx/kwNgRtu5c5NIrX2Zin0F16iCViUcJQpPrr32DOLiFM1LEmj7H1J4niERZYbjUAWFiEYkuUWwS0aMcbXEy9yKnS9+iGN7CiHwsq59S8gr5KYWGHiqEpZPEeby2oLeuoWV0ur2ArZu7PPTkHIP8UUpzP4OmP4jUsySaMdRLxTJRfUI63YFruCu/j9b6Iq01nTefXePcI8dodpaZ2W+lhSUJIIltvH6B5ZsdGlttSjUToxiTHytRmZzmGf0HuNT/ED17FivJpYq1xB5gxCamnqSnJVq9werbrzK2f4bxA0cpGFNE7jpvPPdHxL7PsXMfobr3SJops5FFrCt1RIZ67y5PX/pjbqxfwO8H2LHFeC5HYJU5dOA89x8+T8EZR4QRu8uv8Nrzn0FYHQ6e+AjjMw+ixwk3rz7NpevfZLo2w+ixH8ecOEwqpYkkrszTNxV7q/pIQRJ7jMiLnB35Csftp8nJego29NBI6YU41rFDQTgQ1LdtOtsdZqtT7PS7VMbGef3rFzlxZpLcvim0qR+hUP4o0hhJD1QaAZFUqholAQTffRa58q+JvCu8/fUGlcIMI1M+keZRqhhsrrbYXZNEgYdlFBifmSdj9Lm1tolddJg7WeGW9V5e7b+Xu8YTCFMnF2VIzBhhqDGKGgEqFVuCv7WBEQYUp8YxrCz5wKDbWuHCc09x/KH3U56aI6/ZaIZKjsOpkxrIR3Gfm3de4srS2zTWFsmv3qVYmmH/+R9k/r7zWEYJEgNfiykOeqwsX+Tia1/GrlQ4eObjlEpTCN/l1Vc+y92bl5g99gQHzjxJgEko41RjFEiDgR6gBxpJpHSpu0yJl3ii+hSj+jXywS6xm021L4OWydaOS3e5ReBp2JbD3uNl+n2P0dIIza0+K8tNzj45hyyfxdn7MxjaIRAFPJX6pXoGxVnLTfrNP0Fb+xReo8Pzf7HJ4+8/wcbWInvmsmxtDGg3Ago5myQ26O628Xo6MwcrZKcDRCZDM3eC57wPs5g8jmtNolltLNTpFWm6KkapIDM1ZCYMUQg2dtQZ1yhEOp2wR9JZpTa1D6mbmIr11IeiXZU31XjSSCRa5NILWlx8+i/Y/cZnKNemOPmxn2Xs8Dl8YRIKgacJcn5CELvcfOcZLrz9Ig8+/jHGZo8hY4dBf5NLF57BI8++4+fRcxVCqaVpKIkloYgJEyNFXgEDskGdY/a3OF/+Irn+LbauuPS3ImIvIbISxkcsRsbz+D1BzxuQLdvgSiqFAt/81k0e+YFZrMl9GHM/Sa7wHhAlwhSNJp5qK4nji7gbv4ez/SJL7/Rp7IYcOLaHRmODUtGkteMzOZMjVwpSDtd3JZt3JfVui4MPWMS5cd4MP8wL0Q/TMQ9jSSOViai0gSEwFDWVDIhMhRggmwjFBCshMjoJ7kadSqWEbUkS3STo9cjZpXTgYUiljFMnUWImJpaUhFrIjW//BYt/+jtkxyc4+GN/h6ljjzBQ3ydNfDWpkh5apON2trn4+nNM712gPHuYQGZTyOsOWuzutjAyBaxyDU+JulQuVvpTYgaqgYs0fCWtjBKK8U2ezHyaefNlti+sEDYlc3tzWNUYx0pS7r+xBFvrXaYO52ncabJ/3xhvXuqQNz323rcfOf0RCuOfQOq1ocZIRUBCRDT4Kt7ab+E0V3n1q7vMHxuj2xswNplQX03Y3fTZM2dRqAZkU8GxQWc3z9pWj7mDeer2aZ4efIw7xjl8q0w+VsN4le+VJkehBIOc6COV1BANRxpYqigbMRYhq1euMlfJk8tmcOOErY1NZvcewa7mMBWPosUkmnKGjiNjEhGw8cZLvP27v4Y55rDnfR9k4b4fgtIIscylTK7q0pPEIIw0Os1dTMtAZstKu40W+wToxH5EFKtTrKmGljg2EKGOais9EREnkkiqBjMgpMup+FkeLn4Je/s6nTWX8XEbs+yhxZJ+y+HOxWYKMBcerNK820vFBp3IZvHNVc6+fz/RxHmyM38XLTOPUGKzWLqSRHVynyVY/y2inQZvfbPFuQ8c5tqVRQ4ft9i4Kxl0DXpuiyAcYGVsykrsms0RmwFjB2Z5K36CF5Ifpq/NERt5bJlBGDGm7qfoRWgOuu6RlRJDGCh5k6mBLkLseEDcbOA1Fxk1c7RcD6NUpjK7D6tgYA6UuEqQ6CJFUZY62YRsXr3IV//VP2d+TlAZL+GUzjP/xEehMEaiUF1kEIgE1eWoqUaShISYxFL1CgJfaOnHKFHUe5A6LYpV2jHwNJWCTOIkSZXYRiTo6V2q0Tu81/kiC+JFdu9u0Fh20VT/4Mf0myGamXDoUI3SpEHU1tjcaDExP8Jb39jh2NlxMrMLWPN/F6P0EELaqgjvSi3qEG59imjrj9lYarF7O2bh9Cirq5scOmERh8POzfd9Bp0czbpgd2tAkAxYeHAcf89BnvE+whX9UQw5lqYQZXAbDUuPUwhqapGS55DFwFCjCU1gKC1T6LJ14yplU8fSB2T7Pk6xQCuKyZcKOEXJSP4AAzekUMkSpkJdiR7FvPn6t/jyp36DRxZylAce79x2GH3sSR7+4I8i8nlEnCeSMZGICIVKLxEi0gkJ8JMMapEkVPGv+HoFgpIEX+0wyBh13sM4i1T1QD0WZtJeyBSrnOIrPJr7IkVvmcGSRrdpEHgm+YxJsWZj2y7bO1tUKkVuX2ty7HSNi6/0KI1lmT44jnngZzFqHwW10xDLQIrgOv7qb2O0vs47Fz1sr4yRG1AYCRid6Qzl5VJlbKUoGEmXKnp+ht01j9q+ca5Yx3jW+2k2tTM40QiJ7SHMiFyiiq9CMgk5FAwtIqwwRUKqoOq6RPNdgvoGoxkHPQwpWak+Cr/rcuONF9n1V5hYeJxMaYT77jtKohuYoUk20Pj0Z/8Nr7/5x9w3PYK80+HOboadnMbP/vT/zN4HztNOlWuKAgvxY4tESUpj8DSXrshghKpYhwQKhkcmMtbxhJc2YUlkEyiKPdLpGX362Fi+soPHhHiG9+tfYFa8Q+/GDpqo4IcFet0d3EaA6zbxBhFnzu1lYy3k4CGT5UWfvj/g6MlRmP9b2FP/bbo0IhK5Jb1olfjOv8Tpv8Dr325Tm5xMOZIjDyj5dpM4Dgg8iyiMMUylu9cxrZSAxrdGeS34IV7xP0aP0yTO0MCWOuFKPaqQizZc+lE5X0nNDaFhqnwuJJZIcESMdU8+rrSdhrDwmju8/swf0Vu6iTZzmI//5C8g9CKGplSZqoWxeParn+Xrf/7bTGUsonrMdhiS1Gq1dJhnAAAgAElEQVT8rZ/+Rxw4/TChnqTigOEpF+nnSXrqlbIiIUyhv0w/pk2YVPmetCYoRKRSk3o8SN9lGiFJHDIWXeZM5s85zbe5/uwaYTMgk81iaDpB32duXxV3MCBf0Ol1JU5WIGOL1aUNTj68DzH1ATJzP4tQiyIyactB+AbB7V/D6V7l5W92WDixn43FW5x+uJJy65urHu2mRhRoqFlBecRgYn8fu5plNznAi+5P8Hb8PnxjBmmG2JqNpYyMTI1vasrQpI4x1OKESk1qdqtQjSYxRYKpegRd1QkXXRj07t5l4/LTNJZuMnbwAc798MdJcO71EkoepvPclz7Hzec/z/zcFDcWN1hSSGp+Pz/18/8DueoUfT1CC9VEbWhIlWbU+7DjVUYWaRoaGlg9phAUhLGaIQxrg/peX9UI9fPqsSig6K9w2vwSZ40vs3v5DmMFJSyW+D2DjZU6s/M53F5EczeiVCqwsx0wWitx/codjp+fRt/zHnL7fwHN2avIuJ70gq/h3frf0JvrXHjJ5/DJOVaXbnH8gSLryxH9TkK+qJCIYNBLGAx80BL2PVRjXdvPc+4nuMHDxOZ4ajyV91MHpAZOUWjqgDQqNIFaBlIOUI+rpQtDV4VZSZsspOWl401jbQO5fZ3LV95mau8ZDj7xKGg2TqI02TGxYfAH//u/YDbucubUES7eWeaZF15lN4L/6Vd/jerUHD09SQuxOuV/medj5ZDhiU4N/R0nPEwUTzmMgJRkUM5KBH4aNUPHRUmAFW1yVD7Lo+an0NavE+0Ixuc0wnDA7mZIZUQnCQX9rsH4hM2VtwbM753g+pUV9p8q4cyeJ7vwS+iZE8oBLRl4X8C7+euEOztcfyvk0MkZVpZXOHSizN2bPeb25bHyrWE3qrgXz+TG2x6TZ4ps5E7wjPdjrPEQsVFVOoC0eVIGHjpAfVTGf9chKhUpJwwdoIZEyviarnoDE0wvLbJicYlk9w5ffuVZPvFTv4RTq6QyQCdFUQmxLvmtf/7PqHZbPH7+JINeyP/x6ad4fWmFX/vXf8D+k/cxEFq6+KdOsnLCsNBqBHJIvKXw855hVR1II+JeMfZU4U0jQBCkaWwYBVESpnsPB6NXedz4UyYGl9i6GpOtBNQmVO1QKVcniVRhsVNy8cJLfQ4cmOH61S1mFmzye8+QOfrL6M5ZxYZuy7D3Jfzb/wp3u87dqyEHDk+zurLNwVN5bl7tMDFlUq6p/SulgxTEkcHlN7eZvX+ORetBngk+zo48RWQVcUSILixMZWS1QKdSkAD7Xk0w9OHpV6oZVYRVROhpmgJHahhGRFZG+Mt38Ddv0bHg+LkfSPe3dF1T63RYWpIq9P7pL//3LL31Bv/oH/wMY1qWP/zSV/jCq2/yS//kn/KBj/84nlSEmjLk8F1tR6pGy1cGVa8jjYBhKkodoCJAfY/azkl/TtUIDT+5FzGp02JIeszFr/C49mn2iW+jKxGZ7mNbA1XpUmIt5fxjHT0e482XV1k4NMv1aw0m5hzK80exT/xjjMwjiDjZlHH7ywR3/iX9epPlGwl790+xsb3JoZMmmysa16+sY9sKXmXTFSHPbzE+m2Ps8Bw3ood5JvwIbQ7h2zkcZXSVhtSfcq8Aq0hQ6SeVsaYwUhn9Xv7XU21U6iTtXrQUkoju5h1G4y5bjW323X+e2B7BSBKMJKS9s47sNPnMn3ySnfo2P/HhH6Sgw0azw4uXb2DXajz5Iz9BdnQWT+j4UcjqxgaZbIFMvoR/j3KI1ATwXk1Io2LIxxFFEl8MHRDGinobOihNZXGCHveZkC/wmPgUB7WnycddAhlhSjM9GKkMK9YgUk3dNG++vMThwwvcuLnN+HSR0tx+7Pv+IXr2UdVhb8mk9ReEi79Bb6fN4mXJ3gMTbO2sc/yUQ+BLmnUlK2nT6XhYlsa+ozGVfQ6eleW6+2G+NfgEXTGP52RwpJWmHTstuv8hAoYpaYiChg0Yae63taEDbCGITT39vJAo1nUHbfE6JdNkexCy58QJgnaHC2+8ghV5PLh3loKtGiaBrho3J0GXGoGw6IuE9ZaLrM6QnTlMzx3w7AvPs2d6jtn5BdI2Ls3r8b0aMDSwQkmp0dPGTBlbDX7U6R+mLFWM06YsdBnlZR7VP8m+4BUyXphuL5mxAZpau1Ucj6KnlbymxFuvrnBg33Fu3NpkcmaUytwBzDM//64DGjLpfoHgzq/TaTVYey1h39EJVjZ3OXSiyI0rq4xNWdRqao1T6fojhDkgliGhXeGd4Em+7f44Te0AsaloAyuVp6fIRxXYFOUo0KhhCwMjpaOHzhkW5qGT1GaMUA5RjkIjJz3c228yZiUEfkKj36Ok6ayuLPLOtRu877Fz7J+oInyTbtKmZFpIYRDEISLyGZg5nr69xvzJc6zttFneXGXh/kco52v0hVp7tdK1rzhOUv5ooLb7pUEQqjVz5ZyQKLQJiHFFmHbNUSwQSYwMB+yJX+M94s+o7T5P43YPp6CRSbIIK8YwVJpKiKKIsdEyly+us2/fPNev1Zk6oPYRTmGe+vuYzjkFQzsy6n8N99avEvRb3Hre48ipPdxe2eDYsXHefHWdfQfVbq2axap39UcrZNBmbGGGq/E5vu1+gro8ijQr6NLBNrwU67+b35UjHCXgTh+7Z/B7DlDRMIwUkf7hujDTTjlDjNZaJ9q4zZij027uUMoV8JOIr33z2zxy5gQHp0fZ2mgNF/aigJFciUazxatXL6CXq9y4s8PU0eM0Ajhw7H7GD57E0xMGeBi+g6cminFCIIeoJwp83IGLp8S+CmzIMKUy1AAlJE+IRaC6abnJ3uhl3iM/RWH9Ai2lvtZ8rMhAqu1NDEJfYJgB+xdqXL24w/z+Sa5e3WTfsTL5mVNYJ/4Bpq2KsOzJyH0W9+4/Qwx2ePtrLY6emuHuyhrHT07wxostdCtCM9PRM4lSP2haivePPjrHLbHAc72fYjV5KL0mQNMV5lepZEgZqEhQaCdFQwoJKUPfg6gp9EwdMqQlFGWhKQVcWsqUwyTBxm3YvkOxNIowDexijjdfep0pWzKRV42WiT/wcD2Xspnl7so6v/m5P+Xk+Uc5e/A+cmWHK7ttTn/gx8AZJdQCeqqzD/KEwiWOtbQmJElEe22R1tptdnbWKY1MoOsxvqJuyzPoowsMUgCsFOItDgav87j8MwrblyjaEswQMx1xechEIwwcXNclkylw+2rEntki166scuyBccyZ+7GP/CKmdUZFQFdGwRt4y/8Cw13krW/sMjc7xVq9zskzM7xzoc7IuCBbDFPSSTN8dMMkiBOcsQwrHOaF3n/FzUTh9DIoI6kdFqFQzTANDXkf9X7PAakT3m3OhlBVfS11glCS1jD9eqJbOEmA3F0iWxhDZCyEKQjrDdqXXmMyM6BcHqHXahB6Pl7X47PffI7PXbzAr/zq/8q4lmEso7Hq+0TzJyE3hkgGDDQYhAVEouSGMb70CMMWnbvvkPOa3LlxkanZGXJOltiyudXVEZMPIQsTeImLHnc4Fn2bR5LPEN55B1u4mI6JGm2ohT9D3RESqQIeMFA7cI0C2ULE4p0Gp8/NEs88TObg38MwDiOSpCfj6DL+6u9g9F7j2itNsnqNbthj/5Ei62u7WDmfqTkTQyVspZ6QZaKkQzeCQf4IL3X/RtoJJ+whslUBVs3SEGoO68GwAKepRp1+/d3mTDlCdcDq61q6l6WixlGbMwpqGja60LBT6Vg4VC3oknwI3ctvMmm5WIaFlvSIvJCbt5b49T/694i5Q/yPv/K/kDR3iDZuUS6PsVSaRo7NpalKqhSqimu0S7+3SntwGy9cRgy2MRMPz3cpmTaJYZIYBtu7ip86iTH5KL5dIevvcIov8JD4LMHaLTKGYgkKKSPqd9Qs2MMPVP9UpNkIKZfH6fRatNsDjp2eJ9r3YZy5/wZDV4q5JJBRcgN//ZPoradYvd6ivZGnOpFFWjuMTYwQhBpWNkrlFGp7vd8RbG330qnPxLF5Xh28l5e8jxImB/DyHnacIS998kqjr0ukZhCLLGhO2qSkqSjN+8pR95CSrvjWd3uHezSF6mQVpNNMctJPxUwqxeViSffam1SSNuVsUUkZiBONV15/k9/85Gf42H/3Tzj3+HvZuXuJCaOLEVos5vcQj80QaBLpNem1brC08yIy2EJ3GgizhaUHw75B9SkRBGqegYnlObTaOTbCU5TnPkzZa3JafJ7T8ddx4np6kcGgV6Fb91m9G9Bpe9QmDA4eLnP7RoNDR/dw9coKmZLO7L69iCM/iTX1UTRRGspSYnEXWf8cUf0P6Gz3uPSCy9nHDnP79m3mDxW4ea1JFGm4fS8txKZhoGecdOtk/oEal5IHeab7o7jhg/QdRcRFVPx1Ku5dippHqOeJygdxjVHSdKnrGPoQBSnCLq0RuqKokzRCpGalj+XwU5QUKkZVQViplDQ+uttl9ZVvMp+NqBVqtAYDtjtd6vU6X/r2G/z4P/4VJuZm2LnxBnM5i82tJu09e9FGCtS9Nerbr+EP3sRQI9N0617dCRGiJ2rlQ0tHhYmahmkhemRjK/pCg9XeXkLt/ezLDbhf/woH+hdJOjE7qz71TYmM+5RrDuMTIxQqSrIZcP2i5ODhcV575Q57j1YYn9qLduzn0GtPpp2ySOJQxloDrfk0/fpvIAdtXvpcg4fOznNrbYn9C2VuX+uRKwrypQyZoomTV1Mmg5Vru0zcl6XrHOO55g9xK3gEYRZQbVjG3SRYv0Q5luilEvqew7R7LranbksRZHPZtLlTl3KoF10uldO7HVS/IBXjquCo2kBXUZKESLeJP+jj9vssvXOB7Qsvcnx+hkbPZ7exxU5bqfN0Nnou//Uv/wp7JifpXn8NO3Z55sJbFM4cQC/0qbvXMPRVdKV80AbpqCa9+kmlxiROlX1KOqmcrdhUTUn0EzNlUyORob11gBMlg4e1N4iaS2zebDLYiMiPVqmNFSmX1f1HPoYp6XYlvZZFuSp469UG979nGnP8CNbC38cs3AdJXjVikRSij3DfYLD924j+Va6+1MNKbJxqDivfp6B2oHLq2hglsTawLIOtRZNbl5Y58UQVvTrOCxtneO7ucQJjNi1Ejt9DeB1KuTzSMul2I5YvPJtidIWiqtUqtpNF6gaZXJ7xiSny5RrZWgWzVMLWNLQohHCA3mqxuXaHwcYWqzfv4nt9xkdsWo1tNhttitkqmmWmSGj7/x7M/Ogv/kNqeYdsc4OrN9/mtVuvU7m/QmncJXIaqf40vVcrUZsrEt9Qu2YxVmhixVY6e47U1TcqIanIU9fsKOGy5mJ0sxwMW5zWe8jeABHFhL4kcAIS18RIYgaDkFJphFa7zWhtis3NOm4/ZuGBScTke8ns/9vpVTkoldzQASFSrSDV/y2y9SVa6z5vPb3FufccY3N3iYMnKuw0W6wvDdDiLONVhW03qE3lmH8gg7Qilroz/NlfmCxtz2M6GezESyXZtmHhS0G/J9DaS6AIsjihVh3Fchxi3UCzHVp9dWOKw8j8DFPT8+wt1lK9flbEFFoe251t/E6TfrtNbXyC8Ykx/uxzf85Wq00hW6RcrNBud1jpbnP+bzzGaDbLmdpe/s/P/gmd3CYTZ3PYRZ/EULd5DcXIyugi0Yj1kFiLMSNV0A1iPbp35ZnSuIIT6RAb6Fqf0o7LcT0hW+8z2HWZGHPIlg2SjIs+sFOyTgmLhVSLhg32TM3wyivXWThWozg7hrbvJ8ns+RE0SoqAVyPJUEU5iWgRtz5PuPOHyMEOL3x+hYWDs0TCY2zWYXmpg9uBWnGCZr1Jq+5x9KGDbPkrFKox5elZvvXsgGdeL5Loo2SzithSvK8giH0imaWox/QVpxL45J1MmjLUBow0TdzAT7tPkTUZy9V4/8HTHJhRA4sIbctDVwfQEekOsW2rLUmHX/vN3xsO1rWQydok/b7PdrDNzMlRDkxOc3rsJL/71L+jP96jfNgmNEJsR6kxdHLmgEjXMFQfEEr8KE41nZqhWM8EUw1vjIhYEYCRGtoIrGCXQztdjhYEzTsdAjUDjhKsQsLIWJ7RgpEOpFRu390aXnAikyzXbtzl7OMzUFvAPPSLmMVz6IooVPcdxakDBLHwkf6buNu/j9Z/i41rfW5faXHygUO40SZxXCRjZyhmyty5vsTqrTqZYhGR95g+JBldGKfuVvntP99hUztN3i6ld+WpPzAUA/zEIhObtJKhLNVWshHV2ulqfUjg+h6hofSjERNGgR87eZZDY1l2NpeZy06TzVhI3U6vq1F7yoFm8xu/9Qfp8lUzctkzOUq372FXi3h6n2qpyHhhgufqN9jISJKihqclaEYPJ7Go6AFoCihDx9MIEp2MFpK3BX0vSPVLtkJh0kT15hEtar1X+XvTEzi9Ol5HyeLz9NsR9YYCACE5O6RYyVCpFBh0BeVKmXcur1DdYzN7aAw58QGyB/826NNoUidUXXOqDU0Uvo+JtTXc3U/DzlOYYZevfOYWR44fIhFuyiQuL63Q2u2kdWBissDc3CSlUQlOh9BWrX2RZxar/O5zE3j+YaShxFWKBoaBpvKjlep5FOspUjFYutaRFkFN0wiU+IqQXCh4cs8eHqlFnJh0GKeAq4esdA2WtpppM5XIhK98+WvkMzlCzeDQ0QNEQmN6/jDPv/IKiaGzvltns1imXR5Danba1Uq9B3GBTOjdu11L1QCDSHXvicSI1Wa8INZVFCiCT2AnA2asK/z4wlUeNnzqN7ZSJLf3oKoSfYhzuN0Rlla2aTc6zEyPYRlqgdvh7SvXePh9ByEzib3wd7DG3o9Qq7YoDWoaAYnUYiXRUssZ6sK854nX/xD8y6xekqwutdl3cDqFVO1Ok0IxS21MqX17aHoXdT9C4I2weLfL6LhFWDvBJ1+a4IWlh1g3x9BiAyPKEChxrualQieh1BDp7VbqCrL0vhESKTDSOyIV9ocJv80D1io/98QCk0Kn7rb55GuL3GzFnDt1BDvss7Wxki5nOIbBwrGTNLuKJNR5+8p1Lty8y+JOm8z8+2nknLSzVgqk2PAJkxy26KdKCS2dkPlpDSC0UklKpPC/UuOl+w4eE6zxiX03+cDo1yiGHTZv99lcDlg4OkKpGqibzSAusrjeTou1bRlkshqLi3UKIxmmDxUwS4/hHPsFsA6ljk80R0lPhzVA0bhpBKSK9RUGu/+OpPVF9E6LV55NGBl1yOehUhWEQrLbbjN3tEgchrgNycbthI31HhNHTPaeHuWOe5pn6+9jpX+YuG/jxhk8GWP6Hr7QU8MP779Ll3VSljW9/UrTycYaulA6UpeRziI/e3aOWatHxw155tISK0mBPXtGmZsqI4wcI4UcSytLOPkcwSBIicLlRpvrS6u02n0WHvtBelY2vTLBkBpxXBhe7keDQGbwY5N+FNGPJe1OzMr6Dm7QR2oamTChLHd4ZPIyH5+5RmnrJaolQTIwuHmtjtuDciVHJuMwGAwwnIBSpUw0iNKLnbbWGpw6PkIwOoZ18Odxxj+Y3iuh5CjqL0j3A8JUnKu2ufXhBUTSBf8N2vXfw/QusXZdZ3OxnV4Lkyn38SPJ9kbEoaNjbG1u0dxSWyk6k/MFnAmJXdMI41HWgw9xd/kA2ysmoeYQ2Yp4y6BrJu8uZkp19eSQXkVdf6Mlcar3UfNm4hCr1+Tc/B72TZYYuD2WNrfpOSO0E1X48mA6HJqd4ObdFRrtJtVSBUtRCLrO177xtVQh/QN/80co1NRWpFp1lXhqg13qqcy8HcPdfsS6G9P3TW4vtrmzvEXgD9CSiAJ17qtc52PzVzg4uMvSG9eoTjqMVcvpJSY79TaddoShLoLJS0aq47Tag/Qqg82NJtWRHGN7i/xf1Z3rbxzndYefuezM3i/cJZd3ipQoifL9bseWEztx0hZNGyQt2gL5UKBFW/RP6Jei3/oP9HtRJEWaAE2QNm6cNohjx0nkSJZkydbVEsU7d5e7S+7uzOxci/MuFdut48ZO+iEDEBQggVzNO3Pe857z+z0nmPwE5ZN/AdaiCj0CFRR9pmIyjhZAOBCWyibkwxnxHo7zVbzWN9F6e9w618FM6pjFkPK4RqcZsL/RxyzojM3pjM9ZCrYXRRa72w5+UiA99ghDZ5mLP2jRut1RCjjBSCp9kRgB5UWMJUsYSRViYYHGwnwLSUQbHifKMPLMJ59l+f576HVdNtduUZqZpRGZuOkSmVIFr9NEt3K0OntM1+vM1qeVdOZbX/sn3nnjLPcdXeLEU8/wwOnnFXNiROAV/afGlhvy+u6ArYGGE5qsNnu09z2ifg/N32XRuM5zk1c5pV2g5G3j90P29nyiQKNUsamOZ9XN18yBajTtbsqbbOENDIaDHnMny0QTRymv/Dlm+UnQiqObr0T3ozdfC2UPSOQNMImkTiIboiKivEW/+TU05/s4q+KUGVCbquNFuxyZX+Ta+XeoLcxQPtYnVRpgxBm1Z7xzoc2R+x4klS1QHl/B701y9sW3aV9bV50k0aEqQKompW1xikiTI1EZ0+jJkI1Y3DrSldJ45Lc+zfJjD3Pt+jo7Wxus3H8vfrbC29sdjq7cj+t4StTrRyFDd0gxVySftfnht7/Ohf/6LlUj5LHf/jxP/d4foRXKqmMl8kaxInVCuHXgKFZQ1w9oCG1xGGK7B2TD1znqvUZl7xrO9k1Wlm1yGR/XNeg0I5o7nnLnVCcMJqYsPDdivxNhZ4rsrO0zP58mNVfDWP5j8rOS95cVbESppRRrcIRf1qJEYL3qIKBuSKQgq+KQj8H7Kd29f8By1ll7e5fmlsb83AKdTpPZkxWuXVtl6qjF5IKtvFpn/sMnPsjw9BdP095x2GwlnHjkOfxenrPfPMPWG+cxQk+xFUy54VJyFrtOLKRdqb/Ig2+Qik319Lumxn2f+RQrjz/Ov7/0Pfqez+lPPks30nCNDEvHTrHe7LEwM67OENev3cAyMwSey6WXX6J/6yqG02VudoaZ5XuoHT9BZbpKLj9GJl0jyRkkkvtj4CQWXV1a6Tvo+5cI7nyb8cF5tAOH1VsDZus2tckegXCOIg1nv8Ctq6Pyx/xClfX1daZnp1hd7VAohEwfKxJNPkvm1F+hW8cxQ6muiltetFWKpTIiQCYqFVFmy0PYsOgFJBmRlWriut9g2P0WltPm/Cu7pM0qY+N5emyzfGwO03JpdPbI5gusXiiyenWP3/3rP6Tbgo07AfWZoxQr02S1cc69/EPOv/g9LNcnI0+9fA61AKMN0jc9BcMzI0N9yL5lcP/zz3Hi1IP88ze+wcLyKSZnJgnSRcaPHMWyLC5dXeNRhZQRKqLLzet3lATmWDnLP/7936H1e8xkpb0T41s2mp3BMGzlC9ZLFoX8GKVyBTOTJrFdVk5pRN5F4sYNitaAVCrk9o2Y/dYejzxdIJSTtBg5Io3BvnCCBL9ziyOLR1hfazBwhhx9aBJt7AilY39JXH1Cca1TkfjWxGoi/2EVfxXCQFVDR3nU4a4sN+UQORzrA7T4Bk73X4n7rxJ3PX7y8nVm5xYw9SGZAmTHTO6sJywsHKW7qfPKd17nz/72b3AlFnZzXP7JNfRUhVPPfIZMvcL2j77Huf/8Ps7aNro/ImaNFkBDV/uQ6PpFVBARVQo894UvUSnW+cpXv8LiiZO0DzqExRqPP/cCt6+/zcTUPGMTgjAIScKQ1laLn776I06Ml7n141ewwgBb5LWxfMnbJTFODnK+oqrIo5ekB2RLPU6eKHD8WImdxm1u39inXi+qUBGGopKGcnXI3LyYRfpqrwrcEhurIcViQYXCzbUB9z5SJRmfITv/+1iTXyS2peQgB64CuiqvHy7AXWD4h7GjY4E0sU8UXqB38G/gXsDb6XL+5TvML85j6mlyFVGYCS2qRKPp0mkavPDlL+D181x//Sa7rT4Pnf4cuYLo8rsQHeC3brH6+kV2r1zD2/OJfUkCMlhiLzVMAtMkWy7y4CeeZH75BN29Hq+89KLKhNLFPHq+gJkt0dnrqqplKiVyF/AE9tHpY4Ua01N1woMeWiIe6BCn28F3PJX2CiRWEyyxEWNnfcbqEQtLBTK5AZlcSKvZx3MSDvYDnH5MoWirN2Vzo8Xjn8yRyg3wHdjbMTDNIr6rs7a2zsmHprAnpkhNP0125k9IMstqsUUyoTD5H4CT+1BekKSLQjvRkn3C4RsMet9E966zv+Fx8/VdChPj2KU02eyiAjENE5vx+mPEmRQ3z16lvT1g5YnnVNbQunUFqxSQK8oNaxP1QgatdbobG7RXHZw9C98XxpBFaBdYevBBThw/yf72Du9ceZv2xrqSyKfSaUxbQkmaUBPXmYnIqNxOG9s2yJgpktAniIejk20qpXRK3sAl8IXCKLJKl2xOozI5ZGLKxs5IDcjB94X4pTE9l0UzhoRKXmiw3/U46ET0ugZLK5bC8+x126SCLFG/wFa7wcypEuX6GPrEaXIzXyLO34empVR5W7oesr99JF6Q2iYUBlPpBdAToZqfwem9CNFVnNWEG1d6WNYExeoiVinP7LGTyg1++cwNWmt73POp57GtDBe/+x1mjuSZe2Aaw2rjNba4cvYtzFyHI8s5hu2Ag1Wf22s+/Z0Axy1Qqi2RTeXo72wptYahAIICxhNgt0gTYxwzzdjcUSqzUwzWBKrkoQUiD+/hDHvYgcwlGBFtBaVgWg6FUsB4Xac+maE87hNGPo1tqdtkyBflVB+QLbojroYuJC45N1j4Hnj9In54gOcaGIZFr+cozunUUhprcoxM7QWy858nyT1AYGSVOFnsqxJ1InEJfRCu5sNCkAjQpWQqG5iyZiYtguHr9JwfYAVdBhs2ty62McxxStPzuLrG8ZOP0djxCFsJS888wvU3f8zOmz/joc/eQ67iMoy2aF5ocOONH7H4oE3tuLAWPEzHYNDJ0WlBYzWhvRHT24tJPB7iyCsAAAqPSURBVF06juppSMgo7IukqUY+Q352kfzMEqlUivVzb0BvH813lKUo1jzSEkJt4dZFVMY1anWTsVpCvjDASssP1ej1Am5elrQ0S7YgG6ykwxGlms3EdISROqTBxAb7rTyddp+CXWW/7dL3fSYWy2QnDYzxT1Ca+1MorKhTsGR4Im2R9FrCkKTYHzkEibEhSUZjRxRcQsrF7BEJM6d3BiPuMWzGXDmzoxr19aUFdnoh86fuZ7ZUVySRjes/Y+3aJe5/ap5MdptBs8mrL51jcvqAU48WiNNd1dMV13lmWGBAjsBNQS+m3wnotcDZCdWfnUHM0BXtpoiKcspBL+njwc4NEglBmk86FYqvG6ukUc3bZEtQqUiYGaKnBpiWFOFkE/XRBCwS+7SbafZ2TREJqWZTMLTpOXssHk9THU8pqWKr2cU5KFHKT7G1tUOiuSws1jErBZLpJyksfpkkvXxoupBnXQ1gGbk75aCrRqr8b2TT/8GMexfVrso38iYr+pMD4RZueE25WjgwuPDjKzSbLR549FPsdvcolmyWTpQxggZv/exVipWIyVmNyy9fZrO1yrO/M066cKBCXBxJlqFh98fZXPcZugnVmkBUR5My7DhHNIwJvADfDRWaXrxe0qcWDY6pCSsuwUhpSmeUSplCzVFa0l7HYn+vj21BbSLCTAuzWuAdEpHFlRCQxBniMMdBOySfrSpp+Z31NrV6CjsT0Wx0sSxbQVyvXb9Btphn4fgEZqGMPf0E9pE/IEzdr8KVpnJ7CVuK7H0470AyTDmAfiAv6BcP8VGzYOSHHc6pUGdUTU7L0nQQvUKP0O+D1ofA4M6bV7j02gUWVyYoSE9UbzE7Z1K0D2gcrNLcWOPmG2s8eXqGqSWxrB4oum4SCPkQOrdzvPYvt8jodQp1g+UH8xTGYtwgJGUaWHqAZesqe1FDHkIBOQnF3SCJDXypZw+kwCVlZ4thz+fNy/v0OwaR1+PJ02NMLQyIdSlnGxjyIMUlxTiSWlRjK2R7w6dSFnSO6Ht0+v0emXQVzw3Y3NhVT31tvoCencSceQF99nPE9iymuEIlXKt4L94hsSFKni8vw8jT84HIso87wkSYQIYcoHEIFQHXxPD6NNcu8tbZH6hmdykXk9IbFMp9MsUhieHRb3aozAxI5UYcN3AxpN8aWLRvjHHm6wPK1Tx20SDS2pQnIRaaiRTpYp+pxQpj08KCjtnf1hV6UiiKnYbF+k1XuR7TaTnkZdR+okc5Ii9He2+XR59OU184QDOkIS994YgkkhKBpxR/kVelsYUSCziu+nWqXN4b9PHjiJmFKpWJHH5pBXvq05jV0yRWXclpFJJMSikfjd398WfIREh+LfChkalZTtNa0CHxt/A619i6fp797ZuQDNBSHoWST1Z4EfmIXCXAlD63ymyGmHGKfsfk5jnYOGNjZUR5N8S2dSrTMLcgcvYUb51rKczwysMFNq96bF4PWLrP4MjxcS6da9Dr+Jy6t0IS6nQaJtsbrsrXM3YOzztgfslQyu5cpXc43UNMFGlVChmKzXQ/TTjMq7RZsh6hqotNNV9JU5wuoo3NYI/dhz35DGb+YUKjfjhJQHrLonBSAf8jXR97fkCoFiA1IrarzUZO012isInvXYbBNZzmJXY379BqdNCikHpZqodpMD2ltiuUTdKZIYYWsb9ncvuKT9ywSaUFhGHQbvQYxgMee2ISyyxy4dUug6HH/LEiq5cGDFqi3NjhqeeXeOv8LnqS4oFHLXxH5+2LDWWErlZlDEmMHxyQy+vMLJrkqz1iqX35WVVEc/oynUmAsAW8YUKvf6BK2cWyTWE8hzE2hl47Sbp+mnTxAUgtkJimIoLJ71SZk9ob5c37oGTzF6/Jr7AAUteQ0v0I7q14cSr2+QzDDcLhWQLnNZLBLXU6bW/2aO10MYYGlXJNjSeJcDDtPllB2ttVSFJY0pzXfOWs9/oeQWjjOh1a2z69XZNqvUC5mubKmR69lkVuYp+nnx9ne81VXarKeJ9qpareHtMKyaQFuCE1Y5E76ugpnSAccNALGA5MTE3cjSlcJ6TdEWVcwFg9Q24sS6ZQJlU6gjHxMNb442i5ZTRKqnQvhzn1uMeH5XWJ/R+4zX74C/GxF0BglyJnUZuMqiMJc+hwvJQMXNO3iIPLRP2LhAdXIWjieB0G212213o4vYRCrkK1llcFPe9QsJVP+aTLGSUASFsuYZxST2noi/o4IiXSOnFRNgycbkKuZlIqyyyCGL8vzGYpoKWw0rI5uxAIwtJWhzMxF/q+OBXypDNlhqHHoDNksN9R+8bYRI38mIlRiBgW7iVTe4h07VH03AnQJwkNkR1LeUZOuIdlc8W1uTtE6D0D937JQPSxF2A00mmE5R39Wvkg0tsVDpo3ooeLnjPeIQ6u4jln8fo3MMJNkqGP2xnSXGvTWN9XYO9arUJR2nt6SGfYJfKlT9BFt03S6QLpjE7BTjAMidlpgcuQRD6JmSdWTn5fFeNkoSSkuDKHzBdorKSpFlaqQCZjEwQxrb0BBwc95Y4ZrxWoTuZJl9OEqRxJZobS+ArmxBOQPUZklBVsTzZ1NWVRl8at2nZHvJ/3fleTo2Qv+OWvX3EB7g46u3vskEWwRtTEQ467dKBi9jFpoHkNgt55XPc6mr9JKuiS9CN6rZjm7g7dtoMpmpy8STZdJSNuQyNhGMiwiAhdMiFVv5TqqbzwkklliCKZUSZVVJESmhiaoO1tZQKUOyTAP7efKM+zZDy5YoaxWolCOYeRThOnxwhzM6RqK6QqT2BYouiQmy4PlHDu5E77SsdKaKuzy+jBkxPv4SFVVkcVfH6NAxx++XV8/78cgV/fM8RAzg3yJSErlurqFvHwHSJ3ldhdB79BFOyj9Qe4fRen5+L2XIaOENtHxxBTmjRSjpM4LgYRUVEYcpAaFRxjIahIWzOMVHlbldyl0m5G2GmbTC6DnbNJ5XKqkqpZebTMNEZhBqO0jF44BtYkmlZUb/H/3EzfnQcwSk1/XdfHfwM+9BPIXTvcG9QecTgGS4poqpYjrDdJtLsk4TZBtI4f7KANtgm9tgyNQR92SFxHVSkCIelGripbS7hJlH/0cJKKeshDpTcVI7kmym0zpRigpvjGxGNgZ9DSBQXl1rMzGOkFrMwkSXYSI1UBvUKi5VW4kvOLpHaCyH/v9Ru1AGrE1eE8ldE5W0lhR+mqmvt4dy7Z4fA1ZYvzEWpLHMrwzobS7Sf+HnHQIw48krBNImLd0Ff2E1FQSMyXS0zbyjhipMGQUnJefRcUmpYuoZtjisug2zU0S2J6RmZbKe/xqDUoxUaVSx6OIRnh5n9jF2C0QY+6/qrNr0rIh7MY1fQlpcx69xH++cBY2UzlEnGsZDEOibBAxXsbilAggMhXf6cs6YrNPzLFiVpPE8mJLmmhLERaGTtEEafmu2jiohxtnqLKk96CuCpHA4lG/HIhnI9kYSPfwvuvuyH1/eH1Vw1F/z8h6OefcTR4czQ/YvQ1eq7uTuO7u1CjNuj7t6/RAqqnM0nUAOi779Joyunoklt5ODb6PfdiNN5ZTbD4eSgZ/Sz1RippiGzgUpKWRXk3qxlNiZI856MdqD7uQvw3sLb2ChwIaOsAAAAASUVORK5CYII=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93304" y="1273865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9"/>
  <sheetViews>
    <sheetView showGridLines="0" tabSelected="1" topLeftCell="A62" zoomScale="115" zoomScaleNormal="115" workbookViewId="0">
      <selection activeCell="J20" sqref="J20:R20"/>
    </sheetView>
  </sheetViews>
  <sheetFormatPr baseColWidth="10" defaultColWidth="12.625" defaultRowHeight="15" customHeight="1" x14ac:dyDescent="0.25"/>
  <cols>
    <col min="1" max="4" width="3.625" customWidth="1"/>
    <col min="5" max="5" width="12.625" customWidth="1"/>
    <col min="6" max="6" width="13.125" customWidth="1"/>
    <col min="7" max="7" width="9.375" customWidth="1"/>
    <col min="8" max="9" width="6.125" bestFit="1" customWidth="1"/>
    <col min="10" max="10" width="7" bestFit="1" customWidth="1"/>
    <col min="11" max="11" width="4.5" customWidth="1"/>
    <col min="12" max="12" width="5.25" customWidth="1"/>
    <col min="13" max="13" width="8" bestFit="1" customWidth="1"/>
    <col min="14" max="15" width="7" bestFit="1" customWidth="1"/>
    <col min="16" max="16" width="6" customWidth="1"/>
    <col min="17" max="17" width="12.875" customWidth="1"/>
    <col min="18" max="18" width="10.125" customWidth="1"/>
    <col min="19" max="19" width="4.75" customWidth="1"/>
    <col min="20" max="20" width="32.25" customWidth="1"/>
  </cols>
  <sheetData>
    <row r="1" spans="1:20" ht="18.95" customHeight="1" x14ac:dyDescent="0.25">
      <c r="A1" s="254"/>
      <c r="B1" s="255"/>
      <c r="C1" s="255"/>
      <c r="D1" s="255"/>
      <c r="E1" s="266" t="s">
        <v>97</v>
      </c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0" t="s">
        <v>162</v>
      </c>
      <c r="R1" s="261"/>
      <c r="T1" s="138" t="s">
        <v>126</v>
      </c>
    </row>
    <row r="2" spans="1:20" ht="18.95" customHeight="1" x14ac:dyDescent="0.25">
      <c r="A2" s="256"/>
      <c r="B2" s="257"/>
      <c r="C2" s="257"/>
      <c r="D2" s="257"/>
      <c r="E2" s="267" t="s">
        <v>99</v>
      </c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2" t="s">
        <v>143</v>
      </c>
      <c r="R2" s="263"/>
      <c r="T2" s="139"/>
    </row>
    <row r="3" spans="1:20" ht="18.95" customHeight="1" x14ac:dyDescent="0.25">
      <c r="A3" s="256"/>
      <c r="B3" s="257"/>
      <c r="C3" s="257"/>
      <c r="D3" s="257"/>
      <c r="E3" s="267" t="s">
        <v>100</v>
      </c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2" t="s">
        <v>144</v>
      </c>
      <c r="R3" s="263"/>
      <c r="T3" s="139"/>
    </row>
    <row r="4" spans="1:20" ht="18.95" customHeight="1" thickBot="1" x14ac:dyDescent="0.3">
      <c r="A4" s="258"/>
      <c r="B4" s="259"/>
      <c r="C4" s="259"/>
      <c r="D4" s="259"/>
      <c r="E4" s="268" t="s">
        <v>123</v>
      </c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4" t="s">
        <v>98</v>
      </c>
      <c r="R4" s="265"/>
      <c r="T4" s="140"/>
    </row>
    <row r="5" spans="1:20" ht="11.25" customHeight="1" thickBot="1" x14ac:dyDescent="0.3">
      <c r="A5" s="87"/>
      <c r="B5" s="87"/>
      <c r="C5" s="87"/>
      <c r="D5" s="87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  <c r="R5" s="89"/>
    </row>
    <row r="6" spans="1:20" ht="10.5" customHeight="1" thickBot="1" x14ac:dyDescent="0.3">
      <c r="A6" s="231" t="s">
        <v>0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  <c r="S6" s="1"/>
    </row>
    <row r="7" spans="1:20" ht="14.25" customHeight="1" x14ac:dyDescent="0.25">
      <c r="A7" s="234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6"/>
      <c r="S7" s="1"/>
      <c r="T7" s="112" t="s">
        <v>133</v>
      </c>
    </row>
    <row r="8" spans="1:20" ht="17.100000000000001" customHeight="1" x14ac:dyDescent="0.25">
      <c r="A8" s="234" t="s">
        <v>104</v>
      </c>
      <c r="B8" s="127"/>
      <c r="C8" s="127"/>
      <c r="D8" s="127"/>
      <c r="E8" s="127"/>
      <c r="F8" s="127"/>
      <c r="G8" s="127"/>
      <c r="H8" s="235" t="s">
        <v>73</v>
      </c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1"/>
      <c r="T8" s="113"/>
    </row>
    <row r="9" spans="1:20" ht="17.100000000000001" customHeight="1" x14ac:dyDescent="0.25">
      <c r="A9" s="243" t="s">
        <v>55</v>
      </c>
      <c r="B9" s="127"/>
      <c r="C9" s="127"/>
      <c r="D9" s="127"/>
      <c r="E9" s="127"/>
      <c r="F9" s="127"/>
      <c r="G9" s="12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8"/>
      <c r="S9" s="1"/>
      <c r="T9" s="113"/>
    </row>
    <row r="10" spans="1:20" ht="17.100000000000001" customHeight="1" x14ac:dyDescent="0.25">
      <c r="A10" s="234" t="s">
        <v>102</v>
      </c>
      <c r="B10" s="127"/>
      <c r="C10" s="127"/>
      <c r="D10" s="127"/>
      <c r="E10" s="127"/>
      <c r="F10" s="127"/>
      <c r="G10" s="127"/>
      <c r="H10" s="235" t="s">
        <v>101</v>
      </c>
      <c r="I10" s="235"/>
      <c r="J10" s="235"/>
      <c r="K10" s="235"/>
      <c r="L10" s="235"/>
      <c r="M10" s="235"/>
      <c r="N10" s="235"/>
      <c r="O10" s="235"/>
      <c r="P10" s="235"/>
      <c r="Q10" s="235"/>
      <c r="R10" s="236"/>
      <c r="S10" s="1"/>
      <c r="T10" s="113"/>
    </row>
    <row r="11" spans="1:20" ht="17.100000000000001" customHeight="1" x14ac:dyDescent="0.25">
      <c r="A11" s="269"/>
      <c r="B11" s="179"/>
      <c r="C11" s="179"/>
      <c r="D11" s="179"/>
      <c r="E11" s="179"/>
      <c r="F11" s="179"/>
      <c r="G11" s="179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8"/>
      <c r="S11" s="1"/>
      <c r="T11" s="113"/>
    </row>
    <row r="12" spans="1:20" ht="17.100000000000001" customHeight="1" x14ac:dyDescent="0.25">
      <c r="A12" s="223" t="s">
        <v>80</v>
      </c>
      <c r="B12" s="192"/>
      <c r="C12" s="192"/>
      <c r="D12" s="192"/>
      <c r="E12" s="192"/>
      <c r="F12" s="192"/>
      <c r="G12" s="191" t="s">
        <v>1</v>
      </c>
      <c r="H12" s="192"/>
      <c r="I12" s="192"/>
      <c r="J12" s="192"/>
      <c r="K12" s="73"/>
      <c r="L12" s="202" t="s">
        <v>107</v>
      </c>
      <c r="M12" s="203"/>
      <c r="N12" s="244" t="s">
        <v>2</v>
      </c>
      <c r="O12" s="194"/>
      <c r="P12" s="81" t="s">
        <v>3</v>
      </c>
      <c r="Q12" s="55" t="s">
        <v>4</v>
      </c>
      <c r="R12" s="272"/>
      <c r="S12" s="1"/>
      <c r="T12" s="113"/>
    </row>
    <row r="13" spans="1:20" ht="17.100000000000001" customHeight="1" x14ac:dyDescent="0.25">
      <c r="A13" s="228"/>
      <c r="B13" s="179"/>
      <c r="C13" s="179"/>
      <c r="D13" s="179"/>
      <c r="E13" s="179"/>
      <c r="F13" s="179"/>
      <c r="G13" s="191" t="s">
        <v>5</v>
      </c>
      <c r="H13" s="192"/>
      <c r="I13" s="192"/>
      <c r="J13" s="192"/>
      <c r="K13" s="74"/>
      <c r="L13" s="204"/>
      <c r="M13" s="205"/>
      <c r="N13" s="178"/>
      <c r="O13" s="179"/>
      <c r="P13" s="82"/>
      <c r="Q13" s="75"/>
      <c r="R13" s="273"/>
      <c r="S13" s="1"/>
      <c r="T13" s="113"/>
    </row>
    <row r="14" spans="1:20" ht="17.100000000000001" customHeight="1" thickBot="1" x14ac:dyDescent="0.3">
      <c r="A14" s="56" t="s">
        <v>6</v>
      </c>
      <c r="B14" s="57"/>
      <c r="C14" s="57"/>
      <c r="D14" s="57"/>
      <c r="E14" s="58">
        <v>50</v>
      </c>
      <c r="F14" s="70"/>
      <c r="G14" s="58">
        <v>55</v>
      </c>
      <c r="H14" s="71"/>
      <c r="I14" s="58">
        <v>60</v>
      </c>
      <c r="J14" s="72"/>
      <c r="K14" s="189"/>
      <c r="L14" s="190"/>
      <c r="M14" s="190"/>
      <c r="N14" s="190"/>
      <c r="O14" s="190"/>
      <c r="P14" s="190"/>
      <c r="Q14" s="190"/>
      <c r="R14" s="274"/>
      <c r="S14" s="1"/>
      <c r="T14" s="113"/>
    </row>
    <row r="15" spans="1:20" ht="8.25" customHeight="1" thickBot="1" x14ac:dyDescent="0.3">
      <c r="A15" s="2"/>
      <c r="B15" s="3"/>
      <c r="C15" s="3"/>
      <c r="D15" s="3"/>
      <c r="E15" s="3"/>
      <c r="F15" s="3"/>
      <c r="G15" s="3"/>
      <c r="H15" s="3"/>
      <c r="I15" s="3"/>
      <c r="J15" s="3"/>
      <c r="K15" s="4"/>
      <c r="L15" s="4"/>
      <c r="M15" s="3"/>
      <c r="N15" s="59"/>
      <c r="O15" s="59"/>
      <c r="P15" s="60"/>
      <c r="Q15" s="61"/>
      <c r="R15" s="62"/>
      <c r="S15" s="1"/>
      <c r="T15" s="113"/>
    </row>
    <row r="16" spans="1:20" ht="18" customHeight="1" x14ac:dyDescent="0.25">
      <c r="A16" s="195" t="s">
        <v>7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7"/>
      <c r="S16" s="1"/>
      <c r="T16" s="113"/>
    </row>
    <row r="17" spans="1:20" ht="18" customHeight="1" x14ac:dyDescent="0.25">
      <c r="A17" s="193" t="s">
        <v>8</v>
      </c>
      <c r="B17" s="194"/>
      <c r="C17" s="194"/>
      <c r="D17" s="194"/>
      <c r="E17" s="194"/>
      <c r="F17" s="194"/>
      <c r="G17" s="194"/>
      <c r="H17" s="194"/>
      <c r="I17" s="194"/>
      <c r="J17" s="198"/>
      <c r="K17" s="198"/>
      <c r="L17" s="198"/>
      <c r="M17" s="198"/>
      <c r="N17" s="198"/>
      <c r="O17" s="198"/>
      <c r="P17" s="198"/>
      <c r="Q17" s="198"/>
      <c r="R17" s="199"/>
      <c r="S17" s="1"/>
      <c r="T17" s="113"/>
    </row>
    <row r="18" spans="1:20" ht="18" customHeight="1" x14ac:dyDescent="0.25">
      <c r="A18" s="193" t="s">
        <v>9</v>
      </c>
      <c r="B18" s="194"/>
      <c r="C18" s="194"/>
      <c r="D18" s="194"/>
      <c r="E18" s="194"/>
      <c r="F18" s="194"/>
      <c r="G18" s="194"/>
      <c r="H18" s="194"/>
      <c r="I18" s="194"/>
      <c r="J18" s="198"/>
      <c r="K18" s="198"/>
      <c r="L18" s="198"/>
      <c r="M18" s="198"/>
      <c r="N18" s="198"/>
      <c r="O18" s="198"/>
      <c r="P18" s="198"/>
      <c r="Q18" s="198"/>
      <c r="R18" s="199"/>
      <c r="S18" s="1"/>
      <c r="T18" s="113"/>
    </row>
    <row r="19" spans="1:20" ht="18" customHeight="1" x14ac:dyDescent="0.25">
      <c r="A19" s="193" t="s">
        <v>10</v>
      </c>
      <c r="B19" s="194"/>
      <c r="C19" s="194"/>
      <c r="D19" s="194"/>
      <c r="E19" s="194"/>
      <c r="F19" s="194"/>
      <c r="G19" s="194"/>
      <c r="H19" s="194"/>
      <c r="I19" s="194"/>
      <c r="J19" s="198"/>
      <c r="K19" s="198"/>
      <c r="L19" s="198"/>
      <c r="M19" s="198"/>
      <c r="N19" s="198"/>
      <c r="O19" s="198"/>
      <c r="P19" s="198"/>
      <c r="Q19" s="198"/>
      <c r="R19" s="199"/>
      <c r="S19" s="1"/>
      <c r="T19" s="113"/>
    </row>
    <row r="20" spans="1:20" ht="18" customHeight="1" thickBot="1" x14ac:dyDescent="0.3">
      <c r="A20" s="206" t="s">
        <v>11</v>
      </c>
      <c r="B20" s="207"/>
      <c r="C20" s="207"/>
      <c r="D20" s="207"/>
      <c r="E20" s="207"/>
      <c r="F20" s="207"/>
      <c r="G20" s="207"/>
      <c r="H20" s="207"/>
      <c r="I20" s="207"/>
      <c r="J20" s="200"/>
      <c r="K20" s="200"/>
      <c r="L20" s="200"/>
      <c r="M20" s="200"/>
      <c r="N20" s="200"/>
      <c r="O20" s="200"/>
      <c r="P20" s="200"/>
      <c r="Q20" s="200"/>
      <c r="R20" s="201"/>
      <c r="S20" s="1"/>
      <c r="T20" s="113"/>
    </row>
    <row r="21" spans="1:20" ht="9" customHeight="1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5"/>
      <c r="Q21" s="6"/>
      <c r="R21" s="1"/>
      <c r="S21" s="1"/>
      <c r="T21" s="113"/>
    </row>
    <row r="22" spans="1:20" ht="3.75" hidden="1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5"/>
      <c r="Q22" s="6"/>
      <c r="R22" s="1"/>
      <c r="S22" s="1"/>
      <c r="T22" s="113"/>
    </row>
    <row r="23" spans="1:20" ht="18" customHeight="1" x14ac:dyDescent="0.25">
      <c r="A23" s="195" t="s">
        <v>48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7"/>
      <c r="S23" s="1"/>
      <c r="T23" s="113"/>
    </row>
    <row r="24" spans="1:20" ht="18" customHeight="1" thickBot="1" x14ac:dyDescent="0.3">
      <c r="A24" s="217" t="s">
        <v>8</v>
      </c>
      <c r="B24" s="190"/>
      <c r="C24" s="190"/>
      <c r="D24" s="190"/>
      <c r="E24" s="190"/>
      <c r="F24" s="190"/>
      <c r="G24" s="190"/>
      <c r="H24" s="190"/>
      <c r="I24" s="190"/>
      <c r="J24" s="200"/>
      <c r="K24" s="200"/>
      <c r="L24" s="200"/>
      <c r="M24" s="200"/>
      <c r="N24" s="200"/>
      <c r="O24" s="200"/>
      <c r="P24" s="200"/>
      <c r="Q24" s="200"/>
      <c r="R24" s="201"/>
      <c r="S24" s="1"/>
      <c r="T24" s="114"/>
    </row>
    <row r="25" spans="1:20" ht="9" customHeight="1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5"/>
      <c r="Q25" s="6"/>
      <c r="R25" s="1"/>
      <c r="S25" s="1"/>
    </row>
    <row r="26" spans="1:20" ht="62.25" customHeight="1" x14ac:dyDescent="0.25">
      <c r="A26" s="252" t="s">
        <v>12</v>
      </c>
      <c r="B26" s="177"/>
      <c r="C26" s="177"/>
      <c r="D26" s="177"/>
      <c r="E26" s="30" t="s">
        <v>63</v>
      </c>
      <c r="F26" s="30" t="s">
        <v>64</v>
      </c>
      <c r="G26" s="214" t="s">
        <v>13</v>
      </c>
      <c r="H26" s="215"/>
      <c r="I26" s="216"/>
      <c r="J26" s="176" t="s">
        <v>14</v>
      </c>
      <c r="K26" s="177"/>
      <c r="L26" s="177"/>
      <c r="M26" s="177"/>
      <c r="N26" s="180" t="s">
        <v>15</v>
      </c>
      <c r="O26" s="181"/>
      <c r="P26" s="31" t="s">
        <v>16</v>
      </c>
      <c r="Q26" s="32" t="s">
        <v>17</v>
      </c>
      <c r="R26" s="33" t="s">
        <v>17</v>
      </c>
      <c r="S26" s="1"/>
      <c r="T26" s="112" t="s">
        <v>127</v>
      </c>
    </row>
    <row r="27" spans="1:20" ht="17.25" customHeight="1" x14ac:dyDescent="0.25">
      <c r="A27" s="253" t="s">
        <v>18</v>
      </c>
      <c r="B27" s="162"/>
      <c r="C27" s="162"/>
      <c r="D27" s="162"/>
      <c r="E27" s="21">
        <f>+I36+H36</f>
        <v>0</v>
      </c>
      <c r="F27" s="22">
        <f>+J36</f>
        <v>0</v>
      </c>
      <c r="G27" s="212">
        <f>+P36-F27</f>
        <v>0</v>
      </c>
      <c r="H27" s="213"/>
      <c r="I27" s="213"/>
      <c r="J27" s="173">
        <f>+P45</f>
        <v>0</v>
      </c>
      <c r="K27" s="174"/>
      <c r="L27" s="174"/>
      <c r="M27" s="175"/>
      <c r="N27" s="185">
        <f>SUM(N45:O45)</f>
        <v>0</v>
      </c>
      <c r="O27" s="186"/>
      <c r="P27" s="18"/>
      <c r="Q27" s="17">
        <f>SUM(F27:O27)</f>
        <v>0</v>
      </c>
      <c r="R27" s="68" t="s">
        <v>87</v>
      </c>
      <c r="S27" s="1"/>
      <c r="T27" s="113"/>
    </row>
    <row r="28" spans="1:20" ht="16.5" customHeight="1" thickBot="1" x14ac:dyDescent="0.3">
      <c r="A28" s="208" t="s">
        <v>19</v>
      </c>
      <c r="B28" s="209"/>
      <c r="C28" s="209"/>
      <c r="D28" s="209"/>
      <c r="E28" s="34">
        <f>+E27*1</f>
        <v>0</v>
      </c>
      <c r="F28" s="35">
        <f>+F27*1</f>
        <v>0</v>
      </c>
      <c r="G28" s="210">
        <f>+G27*1</f>
        <v>0</v>
      </c>
      <c r="H28" s="211"/>
      <c r="I28" s="211"/>
      <c r="J28" s="182">
        <f>+R89</f>
        <v>0</v>
      </c>
      <c r="K28" s="183"/>
      <c r="L28" s="183"/>
      <c r="M28" s="184"/>
      <c r="N28" s="187"/>
      <c r="O28" s="188"/>
      <c r="P28" s="36"/>
      <c r="Q28" s="67">
        <f>SUM(F28:O28)</f>
        <v>0</v>
      </c>
      <c r="R28" s="69">
        <f>+Q35+R90</f>
        <v>0</v>
      </c>
      <c r="S28" s="1"/>
      <c r="T28" s="114"/>
    </row>
    <row r="29" spans="1:20" ht="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5"/>
      <c r="L29" s="5"/>
      <c r="M29" s="1"/>
      <c r="N29" s="1"/>
      <c r="O29" s="1"/>
      <c r="P29" s="5"/>
      <c r="Q29" s="6"/>
      <c r="R29" s="1"/>
      <c r="S29" s="1"/>
    </row>
    <row r="30" spans="1:20" ht="15.75" hidden="1" customHeight="1" x14ac:dyDescent="0.25">
      <c r="A30" s="1"/>
      <c r="B30" s="1"/>
      <c r="C30" s="1"/>
      <c r="D30" s="1"/>
      <c r="E30" s="26" t="s">
        <v>67</v>
      </c>
      <c r="F30" s="26" t="s">
        <v>68</v>
      </c>
      <c r="G30" s="146" t="s">
        <v>69</v>
      </c>
      <c r="H30" s="146"/>
      <c r="I30" s="146" t="s">
        <v>70</v>
      </c>
      <c r="J30" s="147"/>
      <c r="K30" s="147"/>
      <c r="L30" s="147"/>
      <c r="M30" s="25" t="s">
        <v>61</v>
      </c>
      <c r="N30" s="25" t="s">
        <v>65</v>
      </c>
      <c r="O30" s="25" t="s">
        <v>66</v>
      </c>
      <c r="P30" s="5"/>
      <c r="Q30" s="6"/>
      <c r="R30" s="5"/>
      <c r="S30" s="1"/>
    </row>
    <row r="31" spans="1:20" ht="15.75" hidden="1" customHeight="1" x14ac:dyDescent="0.25">
      <c r="A31" s="1"/>
      <c r="B31" s="1"/>
      <c r="C31" s="1"/>
      <c r="D31" s="1"/>
      <c r="E31" s="27">
        <v>30</v>
      </c>
      <c r="F31" s="27">
        <v>35</v>
      </c>
      <c r="G31" s="147">
        <v>38</v>
      </c>
      <c r="H31" s="147"/>
      <c r="I31" s="147">
        <v>43</v>
      </c>
      <c r="J31" s="147"/>
      <c r="K31" s="147"/>
      <c r="L31" s="147"/>
      <c r="M31" s="28">
        <f>IF(H42="u",35,N31)</f>
        <v>30</v>
      </c>
      <c r="N31" s="28">
        <f>IF(H42="M",38,O31)</f>
        <v>30</v>
      </c>
      <c r="O31" s="28">
        <f>IF(H42="MU",43,30)</f>
        <v>30</v>
      </c>
      <c r="P31" s="28"/>
      <c r="Q31" s="29">
        <f>IF(H42="u",35,IF(H42="M",38,IF(H42="MU",43,30)))</f>
        <v>30</v>
      </c>
      <c r="R31" s="28"/>
      <c r="S31" s="27"/>
    </row>
    <row r="32" spans="1:20" ht="3.75" customHeight="1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5"/>
      <c r="L32" s="5"/>
      <c r="M32" s="1"/>
      <c r="N32" s="1"/>
      <c r="O32" s="1"/>
      <c r="P32" s="5"/>
      <c r="Q32" s="6"/>
      <c r="R32" s="1"/>
      <c r="S32" s="1"/>
    </row>
    <row r="33" spans="1:20" ht="18" customHeight="1" thickBot="1" x14ac:dyDescent="0.3">
      <c r="A33" s="221" t="s">
        <v>81</v>
      </c>
      <c r="B33" s="222"/>
      <c r="C33" s="222"/>
      <c r="D33" s="222"/>
      <c r="E33" s="222"/>
      <c r="F33" s="222"/>
      <c r="G33" s="222"/>
      <c r="H33" s="96" t="s">
        <v>71</v>
      </c>
      <c r="I33" s="96" t="s">
        <v>71</v>
      </c>
      <c r="J33" s="76" t="s">
        <v>71</v>
      </c>
      <c r="K33" s="76" t="s">
        <v>71</v>
      </c>
      <c r="L33" s="76" t="s">
        <v>71</v>
      </c>
      <c r="M33" s="76" t="s">
        <v>71</v>
      </c>
      <c r="N33" s="76" t="s">
        <v>71</v>
      </c>
      <c r="O33" s="76" t="s">
        <v>71</v>
      </c>
      <c r="P33" s="37"/>
      <c r="Q33" s="6"/>
      <c r="R33" s="1"/>
      <c r="S33" s="1"/>
      <c r="T33" s="112" t="s">
        <v>128</v>
      </c>
    </row>
    <row r="34" spans="1:20" ht="16.5" customHeight="1" x14ac:dyDescent="0.25">
      <c r="A34" s="158" t="s">
        <v>52</v>
      </c>
      <c r="B34" s="159"/>
      <c r="C34" s="159"/>
      <c r="D34" s="159"/>
      <c r="E34" s="159"/>
      <c r="F34" s="159"/>
      <c r="G34" s="160"/>
      <c r="H34" s="64">
        <v>-2</v>
      </c>
      <c r="I34" s="64">
        <v>-1</v>
      </c>
      <c r="J34" s="64">
        <v>0</v>
      </c>
      <c r="K34" s="64" t="s">
        <v>82</v>
      </c>
      <c r="L34" s="64" t="s">
        <v>83</v>
      </c>
      <c r="M34" s="64" t="s">
        <v>84</v>
      </c>
      <c r="N34" s="64" t="s">
        <v>85</v>
      </c>
      <c r="O34" s="64" t="s">
        <v>86</v>
      </c>
      <c r="P34" s="40" t="s">
        <v>28</v>
      </c>
      <c r="Q34" s="148" t="s">
        <v>72</v>
      </c>
      <c r="R34" s="149"/>
      <c r="S34" s="7"/>
      <c r="T34" s="113"/>
    </row>
    <row r="35" spans="1:20" ht="16.5" customHeight="1" thickBot="1" x14ac:dyDescent="0.3">
      <c r="A35" s="161" t="s">
        <v>30</v>
      </c>
      <c r="B35" s="162"/>
      <c r="C35" s="162"/>
      <c r="D35" s="162"/>
      <c r="E35" s="162"/>
      <c r="F35" s="162"/>
      <c r="G35" s="163"/>
      <c r="H35" s="94">
        <v>0</v>
      </c>
      <c r="I35" s="94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40">
        <f>SUM(H35:O35)</f>
        <v>0</v>
      </c>
      <c r="Q35" s="150"/>
      <c r="R35" s="151"/>
      <c r="S35" s="7"/>
      <c r="T35" s="113"/>
    </row>
    <row r="36" spans="1:20" ht="16.5" customHeight="1" thickBot="1" x14ac:dyDescent="0.3">
      <c r="A36" s="161" t="s">
        <v>31</v>
      </c>
      <c r="B36" s="162"/>
      <c r="C36" s="162"/>
      <c r="D36" s="162"/>
      <c r="E36" s="162"/>
      <c r="F36" s="162"/>
      <c r="G36" s="163"/>
      <c r="H36" s="94">
        <v>0</v>
      </c>
      <c r="I36" s="94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38">
        <f>SUM(H36:O36)</f>
        <v>0</v>
      </c>
      <c r="Q36" s="6"/>
      <c r="R36" s="1"/>
      <c r="S36" s="7"/>
      <c r="T36" s="113"/>
    </row>
    <row r="37" spans="1:20" ht="16.5" customHeight="1" x14ac:dyDescent="0.25">
      <c r="A37" s="164" t="s">
        <v>50</v>
      </c>
      <c r="B37" s="165"/>
      <c r="C37" s="165"/>
      <c r="D37" s="165"/>
      <c r="E37" s="165"/>
      <c r="F37" s="165"/>
      <c r="G37" s="166"/>
      <c r="H37" s="14">
        <f>IF(A11="RURAL",15,20)</f>
        <v>20</v>
      </c>
      <c r="I37" s="15">
        <f>IF(A11="RURAL",15,20)</f>
        <v>20</v>
      </c>
      <c r="J37" s="12">
        <f>IF(A11="RURAL",18,25)</f>
        <v>25</v>
      </c>
      <c r="K37" s="12">
        <f>IF(A11="RURAL",22,32)</f>
        <v>32</v>
      </c>
      <c r="L37" s="12">
        <f>IF(A11="RURAL",22,32)</f>
        <v>32</v>
      </c>
      <c r="M37" s="12">
        <f>IF(A11="RURAL",22,32)</f>
        <v>32</v>
      </c>
      <c r="N37" s="12">
        <f>IF(A11="RURAL",22,32)</f>
        <v>32</v>
      </c>
      <c r="O37" s="13">
        <f>IF(A11="RURAL",22,32)</f>
        <v>32</v>
      </c>
      <c r="P37" s="39"/>
      <c r="Q37" s="148" t="s">
        <v>105</v>
      </c>
      <c r="R37" s="149"/>
      <c r="S37" s="7"/>
      <c r="T37" s="113"/>
    </row>
    <row r="38" spans="1:20" ht="16.5" customHeight="1" thickBot="1" x14ac:dyDescent="0.3">
      <c r="A38" s="164" t="s">
        <v>49</v>
      </c>
      <c r="B38" s="165"/>
      <c r="C38" s="165"/>
      <c r="D38" s="165"/>
      <c r="E38" s="165"/>
      <c r="F38" s="165"/>
      <c r="G38" s="166"/>
      <c r="H38" s="90">
        <f t="shared" ref="H38:O38" si="0">IF(H36&lt;&gt;0,H35/H36,0)</f>
        <v>0</v>
      </c>
      <c r="I38" s="90">
        <f t="shared" si="0"/>
        <v>0</v>
      </c>
      <c r="J38" s="99">
        <f t="shared" si="0"/>
        <v>0</v>
      </c>
      <c r="K38" s="99">
        <f t="shared" si="0"/>
        <v>0</v>
      </c>
      <c r="L38" s="99">
        <f t="shared" si="0"/>
        <v>0</v>
      </c>
      <c r="M38" s="99">
        <f t="shared" si="0"/>
        <v>0</v>
      </c>
      <c r="N38" s="99">
        <f t="shared" si="0"/>
        <v>0</v>
      </c>
      <c r="O38" s="99">
        <f t="shared" si="0"/>
        <v>0</v>
      </c>
      <c r="P38" s="103">
        <f>AVERAGE(J38:O38)</f>
        <v>0</v>
      </c>
      <c r="Q38" s="270">
        <f>IF(P36&lt;&gt;0,(P35+P44)/(P36+P45),0)</f>
        <v>0</v>
      </c>
      <c r="R38" s="271"/>
      <c r="S38" s="7"/>
      <c r="T38" s="113"/>
    </row>
    <row r="39" spans="1:20" ht="16.5" customHeight="1" thickBot="1" x14ac:dyDescent="0.3">
      <c r="A39" s="218" t="s">
        <v>56</v>
      </c>
      <c r="B39" s="219"/>
      <c r="C39" s="219"/>
      <c r="D39" s="219"/>
      <c r="E39" s="219"/>
      <c r="F39" s="219"/>
      <c r="G39" s="220"/>
      <c r="H39" s="91">
        <f t="shared" ref="H39:O39" si="1">IF(H36&lt;&gt;0,H35/H36-H37,0)</f>
        <v>0</v>
      </c>
      <c r="I39" s="91">
        <f t="shared" si="1"/>
        <v>0</v>
      </c>
      <c r="J39" s="101">
        <f t="shared" si="1"/>
        <v>0</v>
      </c>
      <c r="K39" s="101">
        <f t="shared" si="1"/>
        <v>0</v>
      </c>
      <c r="L39" s="101">
        <f t="shared" si="1"/>
        <v>0</v>
      </c>
      <c r="M39" s="101">
        <f t="shared" si="1"/>
        <v>0</v>
      </c>
      <c r="N39" s="101">
        <f t="shared" si="1"/>
        <v>0</v>
      </c>
      <c r="O39" s="101">
        <f t="shared" si="1"/>
        <v>0</v>
      </c>
      <c r="P39" s="104">
        <f>AVERAGE(J39:O39)</f>
        <v>0</v>
      </c>
      <c r="Q39" s="6"/>
      <c r="R39" s="1"/>
      <c r="S39" s="7"/>
      <c r="T39" s="114"/>
    </row>
    <row r="40" spans="1:20" ht="7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5"/>
      <c r="L40" s="5"/>
      <c r="M40" s="1"/>
      <c r="N40" s="1"/>
      <c r="O40" s="1"/>
      <c r="P40" s="5"/>
      <c r="Q40" s="6"/>
      <c r="R40" s="1"/>
      <c r="S40" s="1"/>
    </row>
    <row r="41" spans="1:20" ht="4.5" customHeight="1" thickBo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5"/>
      <c r="L41" s="5"/>
      <c r="M41" s="1"/>
      <c r="N41" s="1"/>
      <c r="O41" s="1"/>
      <c r="P41" s="5"/>
      <c r="Q41" s="6"/>
      <c r="R41" s="1"/>
      <c r="S41" s="1"/>
    </row>
    <row r="42" spans="1:20" ht="18" customHeight="1" x14ac:dyDescent="0.25">
      <c r="A42" s="221" t="s">
        <v>103</v>
      </c>
      <c r="B42" s="222"/>
      <c r="C42" s="222"/>
      <c r="D42" s="222"/>
      <c r="E42" s="222"/>
      <c r="F42" s="222"/>
      <c r="G42" s="222"/>
      <c r="H42" s="76" t="s">
        <v>71</v>
      </c>
      <c r="I42" s="76" t="s">
        <v>71</v>
      </c>
      <c r="J42" s="76" t="s">
        <v>71</v>
      </c>
      <c r="K42" s="76" t="s">
        <v>71</v>
      </c>
      <c r="L42" s="76" t="s">
        <v>71</v>
      </c>
      <c r="M42" s="76" t="s">
        <v>71</v>
      </c>
      <c r="N42" s="96" t="s">
        <v>65</v>
      </c>
      <c r="O42" s="96" t="s">
        <v>65</v>
      </c>
      <c r="P42" s="37"/>
      <c r="Q42" s="53"/>
      <c r="R42" s="54"/>
      <c r="S42" s="1"/>
      <c r="T42" s="112" t="s">
        <v>132</v>
      </c>
    </row>
    <row r="43" spans="1:20" ht="16.5" customHeight="1" x14ac:dyDescent="0.25">
      <c r="A43" s="250" t="s">
        <v>51</v>
      </c>
      <c r="B43" s="251"/>
      <c r="C43" s="251"/>
      <c r="D43" s="251"/>
      <c r="E43" s="251"/>
      <c r="F43" s="251"/>
      <c r="G43" s="251"/>
      <c r="H43" s="63" t="s">
        <v>20</v>
      </c>
      <c r="I43" s="63" t="s">
        <v>21</v>
      </c>
      <c r="J43" s="63" t="s">
        <v>22</v>
      </c>
      <c r="K43" s="63" t="s">
        <v>23</v>
      </c>
      <c r="L43" s="63" t="s">
        <v>24</v>
      </c>
      <c r="M43" s="63" t="s">
        <v>25</v>
      </c>
      <c r="N43" s="41" t="s">
        <v>26</v>
      </c>
      <c r="O43" s="41" t="s">
        <v>27</v>
      </c>
      <c r="P43" s="51" t="s">
        <v>28</v>
      </c>
      <c r="Q43" s="125" t="s">
        <v>137</v>
      </c>
      <c r="R43" s="123" t="s">
        <v>29</v>
      </c>
      <c r="S43" s="7"/>
      <c r="T43" s="113"/>
    </row>
    <row r="44" spans="1:20" ht="16.5" customHeight="1" x14ac:dyDescent="0.25">
      <c r="A44" s="137" t="s">
        <v>30</v>
      </c>
      <c r="B44" s="127"/>
      <c r="C44" s="127"/>
      <c r="D44" s="127"/>
      <c r="E44" s="127"/>
      <c r="F44" s="127"/>
      <c r="G44" s="127"/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95">
        <v>0</v>
      </c>
      <c r="O44" s="95">
        <v>0</v>
      </c>
      <c r="P44" s="51">
        <f>SUM(H44:O44)</f>
        <v>0</v>
      </c>
      <c r="Q44" s="126"/>
      <c r="R44" s="124"/>
      <c r="S44" s="7"/>
      <c r="T44" s="113"/>
    </row>
    <row r="45" spans="1:20" ht="16.5" customHeight="1" x14ac:dyDescent="0.25">
      <c r="A45" s="137" t="s">
        <v>31</v>
      </c>
      <c r="B45" s="127"/>
      <c r="C45" s="127"/>
      <c r="D45" s="127"/>
      <c r="E45" s="127"/>
      <c r="F45" s="127"/>
      <c r="G45" s="127"/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95">
        <v>0</v>
      </c>
      <c r="O45" s="95">
        <v>0</v>
      </c>
      <c r="P45" s="51">
        <f>SUM(H45:O45)</f>
        <v>0</v>
      </c>
      <c r="Q45" s="126"/>
      <c r="R45" s="124"/>
      <c r="S45" s="7"/>
      <c r="T45" s="113"/>
    </row>
    <row r="46" spans="1:20" ht="16.5" customHeight="1" x14ac:dyDescent="0.25">
      <c r="A46" s="135" t="s">
        <v>50</v>
      </c>
      <c r="B46" s="136"/>
      <c r="C46" s="136"/>
      <c r="D46" s="136"/>
      <c r="E46" s="136"/>
      <c r="F46" s="136"/>
      <c r="G46" s="136"/>
      <c r="H46" s="16">
        <f>IF(A11="RURAL",22,32)</f>
        <v>32</v>
      </c>
      <c r="I46" s="16">
        <f>IF(A11="RURAL",22,32)</f>
        <v>32</v>
      </c>
      <c r="J46" s="16">
        <f>IF(A11="RURAL",22,32)</f>
        <v>32</v>
      </c>
      <c r="K46" s="16">
        <f>IF(A11="RURAL",22,32)</f>
        <v>32</v>
      </c>
      <c r="L46" s="16">
        <f>IF(A11="RURAL",22,32)</f>
        <v>32</v>
      </c>
      <c r="M46" s="16">
        <f>IF(A11="RURAL",22,32)</f>
        <v>32</v>
      </c>
      <c r="N46" s="16">
        <f>IF(B11="RURAL",22,32)</f>
        <v>32</v>
      </c>
      <c r="O46" s="16">
        <f>IF(C11="RURAL",22,32)</f>
        <v>32</v>
      </c>
      <c r="P46" s="52" t="s">
        <v>53</v>
      </c>
      <c r="Q46" s="126"/>
      <c r="R46" s="124"/>
      <c r="S46" s="7"/>
      <c r="T46" s="113"/>
    </row>
    <row r="47" spans="1:20" ht="16.5" customHeight="1" x14ac:dyDescent="0.25">
      <c r="A47" s="135" t="s">
        <v>49</v>
      </c>
      <c r="B47" s="136"/>
      <c r="C47" s="136"/>
      <c r="D47" s="136"/>
      <c r="E47" s="136"/>
      <c r="F47" s="136"/>
      <c r="G47" s="136"/>
      <c r="H47" s="99">
        <f t="shared" ref="H47:M47" si="2">IF(H45&lt;&gt;0,H44/H45,0)</f>
        <v>0</v>
      </c>
      <c r="I47" s="99">
        <f t="shared" si="2"/>
        <v>0</v>
      </c>
      <c r="J47" s="99">
        <f t="shared" si="2"/>
        <v>0</v>
      </c>
      <c r="K47" s="99">
        <f t="shared" si="2"/>
        <v>0</v>
      </c>
      <c r="L47" s="99">
        <f t="shared" si="2"/>
        <v>0</v>
      </c>
      <c r="M47" s="99">
        <f t="shared" si="2"/>
        <v>0</v>
      </c>
      <c r="N47" s="99">
        <f>IF(N45&lt;&gt;0,N44/N45,0)</f>
        <v>0</v>
      </c>
      <c r="O47" s="99">
        <f>IF(O45&lt;&gt;0,O44/O45,0)</f>
        <v>0</v>
      </c>
      <c r="P47" s="100">
        <f>AVERAGE(H47:M47)</f>
        <v>0</v>
      </c>
      <c r="Q47" s="126"/>
      <c r="R47" s="124"/>
      <c r="S47" s="7"/>
      <c r="T47" s="113"/>
    </row>
    <row r="48" spans="1:20" ht="16.5" customHeight="1" thickBot="1" x14ac:dyDescent="0.3">
      <c r="A48" s="132" t="s">
        <v>131</v>
      </c>
      <c r="B48" s="133"/>
      <c r="C48" s="133"/>
      <c r="D48" s="133"/>
      <c r="E48" s="133"/>
      <c r="F48" s="133"/>
      <c r="G48" s="133"/>
      <c r="H48" s="101">
        <f t="shared" ref="H48:M48" si="3">IF(H45&lt;&gt;0,H44/H45-H46,0)</f>
        <v>0</v>
      </c>
      <c r="I48" s="101">
        <f t="shared" si="3"/>
        <v>0</v>
      </c>
      <c r="J48" s="101">
        <f t="shared" si="3"/>
        <v>0</v>
      </c>
      <c r="K48" s="101">
        <f t="shared" si="3"/>
        <v>0</v>
      </c>
      <c r="L48" s="101">
        <f t="shared" si="3"/>
        <v>0</v>
      </c>
      <c r="M48" s="101">
        <f t="shared" si="3"/>
        <v>0</v>
      </c>
      <c r="N48" s="101">
        <f>IF(N45&lt;&gt;0,N44/N45-N46,0)</f>
        <v>0</v>
      </c>
      <c r="O48" s="101">
        <f>IF(O45&lt;&gt;0,O44/O45-O46,0)</f>
        <v>0</v>
      </c>
      <c r="P48" s="102">
        <f>AVERAGE(H48:M48)</f>
        <v>0</v>
      </c>
      <c r="Q48" s="126"/>
      <c r="R48" s="124"/>
      <c r="S48" s="7"/>
      <c r="T48" s="113"/>
    </row>
    <row r="49" spans="1:20" ht="18" customHeight="1" thickBot="1" x14ac:dyDescent="0.3">
      <c r="A49" s="130" t="s">
        <v>32</v>
      </c>
      <c r="B49" s="131"/>
      <c r="C49" s="131"/>
      <c r="D49" s="131"/>
      <c r="E49" s="131"/>
      <c r="F49" s="131"/>
      <c r="G49" s="131"/>
      <c r="H49" s="134" t="s">
        <v>33</v>
      </c>
      <c r="I49" s="131"/>
      <c r="J49" s="131"/>
      <c r="K49" s="131"/>
      <c r="L49" s="131"/>
      <c r="M49" s="131"/>
      <c r="N49" s="131"/>
      <c r="O49" s="131"/>
      <c r="P49" s="98" t="s">
        <v>54</v>
      </c>
      <c r="Q49" s="127"/>
      <c r="R49" s="124"/>
      <c r="S49" s="7"/>
      <c r="T49" s="114"/>
    </row>
    <row r="50" spans="1:20" ht="19.5" customHeight="1" thickBot="1" x14ac:dyDescent="0.3">
      <c r="A50" s="278" t="s">
        <v>34</v>
      </c>
      <c r="B50" s="128" t="s">
        <v>117</v>
      </c>
      <c r="C50" s="128"/>
      <c r="D50" s="128"/>
      <c r="E50" s="128"/>
      <c r="F50" s="128"/>
      <c r="G50" s="128"/>
      <c r="H50" s="79"/>
      <c r="I50" s="79"/>
      <c r="J50" s="79"/>
      <c r="K50" s="79"/>
      <c r="L50" s="79"/>
      <c r="M50" s="79"/>
      <c r="N50" s="79"/>
      <c r="O50" s="79"/>
      <c r="P50" s="42">
        <f t="shared" ref="P50:P87" si="4">SUMPRODUCT($H$45:$O$45,H50:O50)</f>
        <v>0</v>
      </c>
      <c r="Q50" s="80"/>
      <c r="R50" s="47">
        <f t="shared" ref="R50:R88" si="5">+P50/22</f>
        <v>0</v>
      </c>
      <c r="S50" s="3"/>
      <c r="T50" s="97"/>
    </row>
    <row r="51" spans="1:20" ht="19.5" customHeight="1" x14ac:dyDescent="0.25">
      <c r="A51" s="279"/>
      <c r="B51" s="128" t="s">
        <v>129</v>
      </c>
      <c r="C51" s="129"/>
      <c r="D51" s="129"/>
      <c r="E51" s="129"/>
      <c r="F51" s="129"/>
      <c r="G51" s="129"/>
      <c r="H51" s="79"/>
      <c r="I51" s="79"/>
      <c r="J51" s="79"/>
      <c r="K51" s="79"/>
      <c r="L51" s="79"/>
      <c r="M51" s="79"/>
      <c r="N51" s="79"/>
      <c r="O51" s="79"/>
      <c r="P51" s="42">
        <f t="shared" si="4"/>
        <v>0</v>
      </c>
      <c r="Q51" s="80"/>
      <c r="R51" s="47">
        <f t="shared" si="5"/>
        <v>0</v>
      </c>
      <c r="S51" s="3"/>
      <c r="T51" s="115" t="s">
        <v>135</v>
      </c>
    </row>
    <row r="52" spans="1:20" ht="19.5" customHeight="1" x14ac:dyDescent="0.25">
      <c r="A52" s="279"/>
      <c r="B52" s="128" t="s">
        <v>130</v>
      </c>
      <c r="C52" s="129"/>
      <c r="D52" s="129"/>
      <c r="E52" s="129"/>
      <c r="F52" s="129"/>
      <c r="G52" s="129"/>
      <c r="H52" s="79"/>
      <c r="I52" s="79"/>
      <c r="J52" s="79"/>
      <c r="K52" s="79"/>
      <c r="L52" s="79"/>
      <c r="M52" s="79"/>
      <c r="N52" s="79"/>
      <c r="O52" s="79"/>
      <c r="P52" s="42">
        <f t="shared" si="4"/>
        <v>0</v>
      </c>
      <c r="Q52" s="80"/>
      <c r="R52" s="47">
        <f t="shared" si="5"/>
        <v>0</v>
      </c>
      <c r="S52" s="3"/>
      <c r="T52" s="116"/>
    </row>
    <row r="53" spans="1:20" ht="19.5" customHeight="1" x14ac:dyDescent="0.25">
      <c r="A53" s="279"/>
      <c r="B53" s="128" t="s">
        <v>109</v>
      </c>
      <c r="C53" s="129"/>
      <c r="D53" s="129"/>
      <c r="E53" s="129"/>
      <c r="F53" s="129"/>
      <c r="G53" s="129"/>
      <c r="H53" s="79"/>
      <c r="I53" s="79"/>
      <c r="J53" s="79"/>
      <c r="K53" s="79"/>
      <c r="L53" s="79"/>
      <c r="M53" s="79"/>
      <c r="N53" s="79"/>
      <c r="O53" s="79"/>
      <c r="P53" s="42">
        <f t="shared" si="4"/>
        <v>0</v>
      </c>
      <c r="Q53" s="80"/>
      <c r="R53" s="47">
        <f t="shared" si="5"/>
        <v>0</v>
      </c>
      <c r="S53" s="3"/>
      <c r="T53" s="116"/>
    </row>
    <row r="54" spans="1:20" ht="19.5" customHeight="1" x14ac:dyDescent="0.25">
      <c r="A54" s="279"/>
      <c r="B54" s="155" t="s">
        <v>35</v>
      </c>
      <c r="C54" s="248"/>
      <c r="D54" s="248"/>
      <c r="E54" s="248"/>
      <c r="F54" s="248"/>
      <c r="G54" s="249"/>
      <c r="H54" s="79"/>
      <c r="I54" s="79"/>
      <c r="J54" s="79"/>
      <c r="K54" s="79"/>
      <c r="L54" s="79"/>
      <c r="M54" s="79"/>
      <c r="N54" s="79"/>
      <c r="O54" s="79"/>
      <c r="P54" s="42">
        <f t="shared" si="4"/>
        <v>0</v>
      </c>
      <c r="Q54" s="80"/>
      <c r="R54" s="47">
        <f t="shared" si="5"/>
        <v>0</v>
      </c>
      <c r="S54" s="3"/>
      <c r="T54" s="116"/>
    </row>
    <row r="55" spans="1:20" ht="19.5" customHeight="1" x14ac:dyDescent="0.25">
      <c r="A55" s="279"/>
      <c r="B55" s="155" t="s">
        <v>114</v>
      </c>
      <c r="C55" s="248"/>
      <c r="D55" s="248"/>
      <c r="E55" s="248"/>
      <c r="F55" s="248"/>
      <c r="G55" s="249"/>
      <c r="H55" s="79"/>
      <c r="I55" s="79"/>
      <c r="J55" s="79"/>
      <c r="K55" s="79"/>
      <c r="L55" s="79"/>
      <c r="M55" s="79"/>
      <c r="N55" s="79"/>
      <c r="O55" s="79"/>
      <c r="P55" s="42">
        <f t="shared" si="4"/>
        <v>0</v>
      </c>
      <c r="Q55" s="80"/>
      <c r="R55" s="47">
        <f t="shared" si="5"/>
        <v>0</v>
      </c>
      <c r="S55" s="3"/>
      <c r="T55" s="116"/>
    </row>
    <row r="56" spans="1:20" ht="19.5" customHeight="1" x14ac:dyDescent="0.25">
      <c r="A56" s="279"/>
      <c r="B56" s="128" t="s">
        <v>116</v>
      </c>
      <c r="C56" s="128"/>
      <c r="D56" s="128"/>
      <c r="E56" s="128"/>
      <c r="F56" s="128"/>
      <c r="G56" s="128"/>
      <c r="H56" s="79"/>
      <c r="I56" s="79"/>
      <c r="J56" s="79"/>
      <c r="K56" s="79"/>
      <c r="L56" s="79"/>
      <c r="M56" s="79"/>
      <c r="N56" s="79"/>
      <c r="O56" s="79"/>
      <c r="P56" s="42">
        <f t="shared" si="4"/>
        <v>0</v>
      </c>
      <c r="Q56" s="80"/>
      <c r="R56" s="47">
        <f t="shared" si="5"/>
        <v>0</v>
      </c>
      <c r="S56" s="3"/>
      <c r="T56" s="116"/>
    </row>
    <row r="57" spans="1:20" ht="19.5" customHeight="1" x14ac:dyDescent="0.25">
      <c r="A57" s="279"/>
      <c r="B57" s="152" t="s">
        <v>115</v>
      </c>
      <c r="C57" s="153"/>
      <c r="D57" s="153"/>
      <c r="E57" s="153"/>
      <c r="F57" s="153"/>
      <c r="G57" s="154"/>
      <c r="H57" s="79"/>
      <c r="I57" s="79"/>
      <c r="J57" s="79"/>
      <c r="K57" s="79"/>
      <c r="L57" s="79"/>
      <c r="M57" s="79"/>
      <c r="N57" s="79"/>
      <c r="O57" s="79"/>
      <c r="P57" s="42">
        <f t="shared" si="4"/>
        <v>0</v>
      </c>
      <c r="Q57" s="80"/>
      <c r="R57" s="47">
        <f t="shared" si="5"/>
        <v>0</v>
      </c>
      <c r="S57" s="3"/>
      <c r="T57" s="116"/>
    </row>
    <row r="58" spans="1:20" ht="19.5" customHeight="1" x14ac:dyDescent="0.25">
      <c r="A58" s="279"/>
      <c r="B58" s="155" t="s">
        <v>113</v>
      </c>
      <c r="C58" s="156"/>
      <c r="D58" s="156"/>
      <c r="E58" s="156"/>
      <c r="F58" s="156"/>
      <c r="G58" s="157"/>
      <c r="H58" s="79"/>
      <c r="I58" s="79"/>
      <c r="J58" s="79"/>
      <c r="K58" s="79"/>
      <c r="L58" s="79"/>
      <c r="M58" s="79"/>
      <c r="N58" s="79"/>
      <c r="O58" s="79"/>
      <c r="P58" s="42">
        <f t="shared" si="4"/>
        <v>0</v>
      </c>
      <c r="Q58" s="80"/>
      <c r="R58" s="47">
        <f t="shared" si="5"/>
        <v>0</v>
      </c>
      <c r="S58" s="3"/>
      <c r="T58" s="116"/>
    </row>
    <row r="59" spans="1:20" ht="19.5" customHeight="1" x14ac:dyDescent="0.25">
      <c r="A59" s="279"/>
      <c r="B59" s="155" t="s">
        <v>118</v>
      </c>
      <c r="C59" s="156"/>
      <c r="D59" s="156"/>
      <c r="E59" s="156"/>
      <c r="F59" s="156"/>
      <c r="G59" s="157"/>
      <c r="H59" s="79"/>
      <c r="I59" s="79"/>
      <c r="J59" s="79"/>
      <c r="K59" s="79"/>
      <c r="L59" s="79"/>
      <c r="M59" s="79"/>
      <c r="N59" s="79"/>
      <c r="O59" s="79"/>
      <c r="P59" s="42">
        <f t="shared" si="4"/>
        <v>0</v>
      </c>
      <c r="Q59" s="80"/>
      <c r="R59" s="47">
        <f t="shared" si="5"/>
        <v>0</v>
      </c>
      <c r="S59" s="3"/>
      <c r="T59" s="116"/>
    </row>
    <row r="60" spans="1:20" ht="19.5" customHeight="1" x14ac:dyDescent="0.25">
      <c r="A60" s="279"/>
      <c r="B60" s="128" t="s">
        <v>110</v>
      </c>
      <c r="C60" s="129"/>
      <c r="D60" s="129"/>
      <c r="E60" s="129"/>
      <c r="F60" s="129"/>
      <c r="G60" s="129"/>
      <c r="H60" s="79"/>
      <c r="I60" s="79"/>
      <c r="J60" s="79"/>
      <c r="K60" s="79"/>
      <c r="L60" s="79"/>
      <c r="M60" s="79"/>
      <c r="N60" s="79"/>
      <c r="O60" s="79"/>
      <c r="P60" s="42">
        <f t="shared" si="4"/>
        <v>0</v>
      </c>
      <c r="Q60" s="80"/>
      <c r="R60" s="47">
        <f t="shared" si="5"/>
        <v>0</v>
      </c>
      <c r="S60" s="3"/>
      <c r="T60" s="116"/>
    </row>
    <row r="61" spans="1:20" ht="19.5" customHeight="1" x14ac:dyDescent="0.25">
      <c r="A61" s="279"/>
      <c r="B61" s="152" t="s">
        <v>112</v>
      </c>
      <c r="C61" s="153"/>
      <c r="D61" s="153"/>
      <c r="E61" s="153"/>
      <c r="F61" s="153"/>
      <c r="G61" s="154"/>
      <c r="H61" s="79"/>
      <c r="I61" s="79"/>
      <c r="J61" s="79"/>
      <c r="K61" s="79"/>
      <c r="L61" s="79"/>
      <c r="M61" s="79"/>
      <c r="N61" s="79"/>
      <c r="O61" s="79"/>
      <c r="P61" s="42">
        <f t="shared" si="4"/>
        <v>0</v>
      </c>
      <c r="Q61" s="80"/>
      <c r="R61" s="47">
        <f t="shared" si="5"/>
        <v>0</v>
      </c>
      <c r="S61" s="3"/>
      <c r="T61" s="116"/>
    </row>
    <row r="62" spans="1:20" ht="19.5" customHeight="1" x14ac:dyDescent="0.25">
      <c r="A62" s="279"/>
      <c r="B62" s="128" t="s">
        <v>74</v>
      </c>
      <c r="C62" s="129"/>
      <c r="D62" s="129"/>
      <c r="E62" s="129"/>
      <c r="F62" s="129"/>
      <c r="G62" s="129"/>
      <c r="H62" s="79"/>
      <c r="I62" s="79"/>
      <c r="J62" s="79"/>
      <c r="K62" s="79"/>
      <c r="L62" s="79"/>
      <c r="M62" s="79"/>
      <c r="N62" s="79"/>
      <c r="O62" s="79"/>
      <c r="P62" s="42">
        <f t="shared" si="4"/>
        <v>0</v>
      </c>
      <c r="Q62" s="80"/>
      <c r="R62" s="47">
        <f t="shared" si="5"/>
        <v>0</v>
      </c>
      <c r="S62" s="3"/>
      <c r="T62" s="116"/>
    </row>
    <row r="63" spans="1:20" ht="19.5" customHeight="1" x14ac:dyDescent="0.25">
      <c r="A63" s="279"/>
      <c r="B63" s="128" t="s">
        <v>111</v>
      </c>
      <c r="C63" s="129"/>
      <c r="D63" s="129"/>
      <c r="E63" s="129"/>
      <c r="F63" s="129"/>
      <c r="G63" s="129"/>
      <c r="H63" s="79"/>
      <c r="I63" s="79"/>
      <c r="J63" s="79"/>
      <c r="K63" s="79"/>
      <c r="L63" s="79"/>
      <c r="M63" s="79"/>
      <c r="N63" s="79"/>
      <c r="O63" s="79"/>
      <c r="P63" s="42">
        <f t="shared" si="4"/>
        <v>0</v>
      </c>
      <c r="Q63" s="80"/>
      <c r="R63" s="47">
        <f t="shared" si="5"/>
        <v>0</v>
      </c>
      <c r="S63" s="3"/>
      <c r="T63" s="116"/>
    </row>
    <row r="64" spans="1:20" ht="19.5" customHeight="1" x14ac:dyDescent="0.25">
      <c r="A64" s="279"/>
      <c r="B64" s="275" t="s">
        <v>119</v>
      </c>
      <c r="C64" s="276"/>
      <c r="D64" s="276"/>
      <c r="E64" s="276"/>
      <c r="F64" s="276"/>
      <c r="G64" s="277"/>
      <c r="H64" s="79"/>
      <c r="I64" s="79"/>
      <c r="J64" s="79"/>
      <c r="K64" s="79"/>
      <c r="L64" s="79"/>
      <c r="M64" s="79"/>
      <c r="N64" s="79"/>
      <c r="O64" s="79"/>
      <c r="P64" s="42">
        <f t="shared" si="4"/>
        <v>0</v>
      </c>
      <c r="Q64" s="80"/>
      <c r="R64" s="47">
        <f t="shared" si="5"/>
        <v>0</v>
      </c>
      <c r="S64" s="3"/>
      <c r="T64" s="116"/>
    </row>
    <row r="65" spans="1:20" ht="19.5" customHeight="1" x14ac:dyDescent="0.25">
      <c r="A65" s="279"/>
      <c r="B65" s="275" t="s">
        <v>120</v>
      </c>
      <c r="C65" s="276"/>
      <c r="D65" s="276"/>
      <c r="E65" s="276"/>
      <c r="F65" s="276"/>
      <c r="G65" s="277"/>
      <c r="H65" s="79"/>
      <c r="I65" s="79"/>
      <c r="J65" s="79"/>
      <c r="K65" s="79"/>
      <c r="L65" s="79"/>
      <c r="M65" s="79"/>
      <c r="N65" s="79"/>
      <c r="O65" s="79"/>
      <c r="P65" s="42">
        <f t="shared" si="4"/>
        <v>0</v>
      </c>
      <c r="Q65" s="80"/>
      <c r="R65" s="47">
        <f t="shared" si="5"/>
        <v>0</v>
      </c>
      <c r="S65" s="3"/>
      <c r="T65" s="116"/>
    </row>
    <row r="66" spans="1:20" ht="19.5" customHeight="1" x14ac:dyDescent="0.25">
      <c r="A66" s="279"/>
      <c r="B66" s="275" t="s">
        <v>121</v>
      </c>
      <c r="C66" s="276"/>
      <c r="D66" s="276"/>
      <c r="E66" s="276"/>
      <c r="F66" s="276"/>
      <c r="G66" s="277"/>
      <c r="H66" s="79"/>
      <c r="I66" s="79"/>
      <c r="J66" s="79"/>
      <c r="K66" s="79"/>
      <c r="L66" s="79"/>
      <c r="M66" s="79"/>
      <c r="N66" s="79"/>
      <c r="O66" s="79"/>
      <c r="P66" s="42">
        <f t="shared" si="4"/>
        <v>0</v>
      </c>
      <c r="Q66" s="80"/>
      <c r="R66" s="47">
        <f t="shared" si="5"/>
        <v>0</v>
      </c>
      <c r="S66" s="3"/>
      <c r="T66" s="116"/>
    </row>
    <row r="67" spans="1:20" ht="19.5" customHeight="1" x14ac:dyDescent="0.25">
      <c r="A67" s="279"/>
      <c r="B67" s="229" t="s">
        <v>47</v>
      </c>
      <c r="C67" s="227"/>
      <c r="D67" s="227"/>
      <c r="E67" s="227"/>
      <c r="F67" s="227"/>
      <c r="G67" s="227"/>
      <c r="H67" s="79"/>
      <c r="I67" s="79"/>
      <c r="J67" s="79"/>
      <c r="K67" s="79"/>
      <c r="L67" s="79"/>
      <c r="M67" s="79"/>
      <c r="N67" s="79"/>
      <c r="O67" s="79"/>
      <c r="P67" s="42">
        <f t="shared" si="4"/>
        <v>0</v>
      </c>
      <c r="Q67" s="80"/>
      <c r="R67" s="47">
        <f t="shared" si="5"/>
        <v>0</v>
      </c>
      <c r="S67" s="3"/>
      <c r="T67" s="116"/>
    </row>
    <row r="68" spans="1:20" ht="19.5" customHeight="1" x14ac:dyDescent="0.25">
      <c r="A68" s="279"/>
      <c r="B68" s="141" t="s">
        <v>44</v>
      </c>
      <c r="C68" s="142"/>
      <c r="D68" s="142"/>
      <c r="E68" s="142"/>
      <c r="F68" s="142"/>
      <c r="G68" s="143"/>
      <c r="H68" s="79"/>
      <c r="I68" s="79"/>
      <c r="J68" s="79"/>
      <c r="K68" s="79"/>
      <c r="L68" s="79"/>
      <c r="M68" s="79"/>
      <c r="N68" s="79"/>
      <c r="O68" s="79"/>
      <c r="P68" s="42">
        <f t="shared" si="4"/>
        <v>0</v>
      </c>
      <c r="Q68" s="80"/>
      <c r="R68" s="47">
        <f t="shared" si="5"/>
        <v>0</v>
      </c>
      <c r="S68" s="3"/>
      <c r="T68" s="116"/>
    </row>
    <row r="69" spans="1:20" ht="19.5" customHeight="1" x14ac:dyDescent="0.25">
      <c r="A69" s="279"/>
      <c r="B69" s="230" t="s">
        <v>76</v>
      </c>
      <c r="C69" s="142"/>
      <c r="D69" s="142"/>
      <c r="E69" s="142"/>
      <c r="F69" s="142"/>
      <c r="G69" s="143"/>
      <c r="H69" s="79"/>
      <c r="I69" s="79"/>
      <c r="J69" s="79"/>
      <c r="K69" s="79"/>
      <c r="L69" s="79"/>
      <c r="M69" s="79"/>
      <c r="N69" s="79"/>
      <c r="O69" s="79"/>
      <c r="P69" s="42">
        <f t="shared" si="4"/>
        <v>0</v>
      </c>
      <c r="Q69" s="80"/>
      <c r="R69" s="47">
        <f t="shared" si="5"/>
        <v>0</v>
      </c>
      <c r="S69" s="3"/>
      <c r="T69" s="116"/>
    </row>
    <row r="70" spans="1:20" ht="19.5" customHeight="1" x14ac:dyDescent="0.25">
      <c r="A70" s="279"/>
      <c r="B70" s="226" t="s">
        <v>43</v>
      </c>
      <c r="C70" s="227"/>
      <c r="D70" s="227"/>
      <c r="E70" s="227"/>
      <c r="F70" s="227"/>
      <c r="G70" s="227"/>
      <c r="H70" s="79"/>
      <c r="I70" s="79"/>
      <c r="J70" s="79"/>
      <c r="K70" s="79"/>
      <c r="L70" s="79"/>
      <c r="M70" s="79"/>
      <c r="N70" s="79"/>
      <c r="O70" s="79"/>
      <c r="P70" s="42">
        <f t="shared" si="4"/>
        <v>0</v>
      </c>
      <c r="Q70" s="80"/>
      <c r="R70" s="47">
        <f t="shared" si="5"/>
        <v>0</v>
      </c>
      <c r="S70" s="3"/>
      <c r="T70" s="116"/>
    </row>
    <row r="71" spans="1:20" ht="19.5" customHeight="1" x14ac:dyDescent="0.25">
      <c r="A71" s="279"/>
      <c r="B71" s="230" t="s">
        <v>77</v>
      </c>
      <c r="C71" s="142"/>
      <c r="D71" s="142"/>
      <c r="E71" s="142"/>
      <c r="F71" s="142"/>
      <c r="G71" s="143"/>
      <c r="H71" s="79"/>
      <c r="I71" s="79"/>
      <c r="J71" s="79"/>
      <c r="K71" s="79"/>
      <c r="L71" s="79"/>
      <c r="M71" s="79"/>
      <c r="N71" s="79"/>
      <c r="O71" s="79"/>
      <c r="P71" s="42">
        <f t="shared" si="4"/>
        <v>0</v>
      </c>
      <c r="Q71" s="80"/>
      <c r="R71" s="47">
        <f t="shared" si="5"/>
        <v>0</v>
      </c>
      <c r="S71" s="3"/>
      <c r="T71" s="116"/>
    </row>
    <row r="72" spans="1:20" ht="19.5" customHeight="1" x14ac:dyDescent="0.25">
      <c r="A72" s="279"/>
      <c r="B72" s="229" t="s">
        <v>79</v>
      </c>
      <c r="C72" s="227"/>
      <c r="D72" s="227"/>
      <c r="E72" s="227"/>
      <c r="F72" s="227"/>
      <c r="G72" s="227"/>
      <c r="H72" s="79"/>
      <c r="I72" s="79"/>
      <c r="J72" s="79"/>
      <c r="K72" s="79"/>
      <c r="L72" s="79"/>
      <c r="M72" s="79"/>
      <c r="N72" s="79"/>
      <c r="O72" s="79"/>
      <c r="P72" s="42">
        <f t="shared" si="4"/>
        <v>0</v>
      </c>
      <c r="Q72" s="80"/>
      <c r="R72" s="47">
        <f t="shared" si="5"/>
        <v>0</v>
      </c>
      <c r="S72" s="3"/>
      <c r="T72" s="116"/>
    </row>
    <row r="73" spans="1:20" ht="19.5" customHeight="1" x14ac:dyDescent="0.25">
      <c r="A73" s="279"/>
      <c r="B73" s="226" t="s">
        <v>36</v>
      </c>
      <c r="C73" s="226"/>
      <c r="D73" s="226"/>
      <c r="E73" s="226"/>
      <c r="F73" s="226"/>
      <c r="G73" s="226"/>
      <c r="H73" s="79"/>
      <c r="I73" s="79"/>
      <c r="J73" s="79"/>
      <c r="K73" s="79"/>
      <c r="L73" s="79"/>
      <c r="M73" s="79"/>
      <c r="N73" s="79"/>
      <c r="O73" s="79"/>
      <c r="P73" s="42">
        <f t="shared" si="4"/>
        <v>0</v>
      </c>
      <c r="Q73" s="80"/>
      <c r="R73" s="47">
        <f t="shared" si="5"/>
        <v>0</v>
      </c>
      <c r="S73" s="3"/>
      <c r="T73" s="116"/>
    </row>
    <row r="74" spans="1:20" ht="19.5" customHeight="1" x14ac:dyDescent="0.25">
      <c r="A74" s="279"/>
      <c r="B74" s="230" t="s">
        <v>40</v>
      </c>
      <c r="C74" s="142"/>
      <c r="D74" s="142"/>
      <c r="E74" s="142"/>
      <c r="F74" s="142"/>
      <c r="G74" s="143"/>
      <c r="H74" s="79"/>
      <c r="I74" s="79"/>
      <c r="J74" s="79"/>
      <c r="K74" s="79"/>
      <c r="L74" s="79"/>
      <c r="M74" s="79"/>
      <c r="N74" s="79"/>
      <c r="O74" s="79"/>
      <c r="P74" s="42">
        <f t="shared" si="4"/>
        <v>0</v>
      </c>
      <c r="Q74" s="80"/>
      <c r="R74" s="47">
        <f t="shared" si="5"/>
        <v>0</v>
      </c>
      <c r="S74" s="3"/>
      <c r="T74" s="116"/>
    </row>
    <row r="75" spans="1:20" ht="19.5" customHeight="1" x14ac:dyDescent="0.25">
      <c r="A75" s="279"/>
      <c r="B75" s="226" t="s">
        <v>42</v>
      </c>
      <c r="C75" s="227"/>
      <c r="D75" s="227"/>
      <c r="E75" s="227"/>
      <c r="F75" s="227"/>
      <c r="G75" s="227"/>
      <c r="H75" s="79"/>
      <c r="I75" s="79"/>
      <c r="J75" s="79"/>
      <c r="K75" s="79"/>
      <c r="L75" s="79"/>
      <c r="M75" s="79"/>
      <c r="N75" s="79"/>
      <c r="O75" s="79"/>
      <c r="P75" s="42">
        <f t="shared" si="4"/>
        <v>0</v>
      </c>
      <c r="Q75" s="80"/>
      <c r="R75" s="47">
        <f t="shared" si="5"/>
        <v>0</v>
      </c>
      <c r="S75" s="3"/>
      <c r="T75" s="116"/>
    </row>
    <row r="76" spans="1:20" ht="19.5" customHeight="1" x14ac:dyDescent="0.25">
      <c r="A76" s="279"/>
      <c r="B76" s="226" t="s">
        <v>39</v>
      </c>
      <c r="C76" s="227"/>
      <c r="D76" s="227"/>
      <c r="E76" s="227"/>
      <c r="F76" s="227"/>
      <c r="G76" s="227"/>
      <c r="H76" s="79"/>
      <c r="I76" s="79"/>
      <c r="J76" s="79"/>
      <c r="K76" s="79"/>
      <c r="L76" s="79"/>
      <c r="M76" s="79"/>
      <c r="N76" s="79"/>
      <c r="O76" s="79"/>
      <c r="P76" s="42">
        <f t="shared" si="4"/>
        <v>0</v>
      </c>
      <c r="Q76" s="80"/>
      <c r="R76" s="47">
        <f t="shared" si="5"/>
        <v>0</v>
      </c>
      <c r="S76" s="3"/>
      <c r="T76" s="116"/>
    </row>
    <row r="77" spans="1:20" ht="19.5" customHeight="1" x14ac:dyDescent="0.25">
      <c r="A77" s="279"/>
      <c r="B77" s="226" t="s">
        <v>41</v>
      </c>
      <c r="C77" s="227"/>
      <c r="D77" s="227"/>
      <c r="E77" s="227"/>
      <c r="F77" s="227"/>
      <c r="G77" s="227"/>
      <c r="H77" s="79"/>
      <c r="I77" s="79"/>
      <c r="J77" s="79"/>
      <c r="K77" s="79"/>
      <c r="L77" s="79"/>
      <c r="M77" s="79"/>
      <c r="N77" s="79"/>
      <c r="O77" s="79"/>
      <c r="P77" s="42">
        <f t="shared" si="4"/>
        <v>0</v>
      </c>
      <c r="Q77" s="80"/>
      <c r="R77" s="47">
        <f t="shared" si="5"/>
        <v>0</v>
      </c>
      <c r="S77" s="3"/>
      <c r="T77" s="116"/>
    </row>
    <row r="78" spans="1:20" ht="19.5" customHeight="1" x14ac:dyDescent="0.25">
      <c r="A78" s="279"/>
      <c r="B78" s="226" t="s">
        <v>46</v>
      </c>
      <c r="C78" s="227"/>
      <c r="D78" s="227"/>
      <c r="E78" s="227"/>
      <c r="F78" s="227"/>
      <c r="G78" s="227"/>
      <c r="H78" s="79"/>
      <c r="I78" s="79"/>
      <c r="J78" s="79"/>
      <c r="K78" s="79"/>
      <c r="L78" s="79"/>
      <c r="M78" s="79"/>
      <c r="N78" s="79"/>
      <c r="O78" s="79"/>
      <c r="P78" s="42">
        <f t="shared" si="4"/>
        <v>0</v>
      </c>
      <c r="Q78" s="80"/>
      <c r="R78" s="47">
        <f t="shared" si="5"/>
        <v>0</v>
      </c>
      <c r="S78" s="3"/>
      <c r="T78" s="116"/>
    </row>
    <row r="79" spans="1:20" ht="19.5" customHeight="1" x14ac:dyDescent="0.25">
      <c r="A79" s="279"/>
      <c r="B79" s="226" t="s">
        <v>75</v>
      </c>
      <c r="C79" s="226"/>
      <c r="D79" s="226"/>
      <c r="E79" s="226"/>
      <c r="F79" s="226"/>
      <c r="G79" s="226"/>
      <c r="H79" s="79"/>
      <c r="I79" s="79"/>
      <c r="J79" s="79"/>
      <c r="K79" s="79"/>
      <c r="L79" s="79"/>
      <c r="M79" s="79"/>
      <c r="N79" s="79"/>
      <c r="O79" s="79"/>
      <c r="P79" s="42">
        <f t="shared" si="4"/>
        <v>0</v>
      </c>
      <c r="Q79" s="80"/>
      <c r="R79" s="47">
        <f t="shared" si="5"/>
        <v>0</v>
      </c>
      <c r="S79" s="3"/>
      <c r="T79" s="116"/>
    </row>
    <row r="80" spans="1:20" ht="19.5" customHeight="1" x14ac:dyDescent="0.25">
      <c r="A80" s="279"/>
      <c r="B80" s="226" t="s">
        <v>45</v>
      </c>
      <c r="C80" s="227"/>
      <c r="D80" s="227"/>
      <c r="E80" s="227"/>
      <c r="F80" s="227"/>
      <c r="G80" s="227"/>
      <c r="H80" s="79"/>
      <c r="I80" s="79"/>
      <c r="J80" s="79"/>
      <c r="K80" s="79"/>
      <c r="L80" s="79"/>
      <c r="M80" s="79"/>
      <c r="N80" s="79"/>
      <c r="O80" s="79"/>
      <c r="P80" s="42">
        <f t="shared" si="4"/>
        <v>0</v>
      </c>
      <c r="Q80" s="80"/>
      <c r="R80" s="47">
        <f t="shared" si="5"/>
        <v>0</v>
      </c>
      <c r="S80" s="3"/>
      <c r="T80" s="116"/>
    </row>
    <row r="81" spans="1:22" ht="19.5" customHeight="1" x14ac:dyDescent="0.25">
      <c r="A81" s="279"/>
      <c r="B81" s="226" t="s">
        <v>78</v>
      </c>
      <c r="C81" s="227"/>
      <c r="D81" s="227"/>
      <c r="E81" s="227"/>
      <c r="F81" s="227"/>
      <c r="G81" s="227"/>
      <c r="H81" s="79"/>
      <c r="I81" s="79"/>
      <c r="J81" s="79"/>
      <c r="K81" s="79"/>
      <c r="L81" s="79"/>
      <c r="M81" s="79"/>
      <c r="N81" s="79"/>
      <c r="O81" s="79"/>
      <c r="P81" s="42">
        <f t="shared" si="4"/>
        <v>0</v>
      </c>
      <c r="Q81" s="80"/>
      <c r="R81" s="47">
        <f t="shared" si="5"/>
        <v>0</v>
      </c>
      <c r="S81" s="3"/>
      <c r="T81" s="116"/>
    </row>
    <row r="82" spans="1:22" ht="19.5" customHeight="1" x14ac:dyDescent="0.25">
      <c r="A82" s="279"/>
      <c r="B82" s="226" t="s">
        <v>37</v>
      </c>
      <c r="C82" s="226"/>
      <c r="D82" s="226"/>
      <c r="E82" s="226"/>
      <c r="F82" s="226"/>
      <c r="G82" s="226"/>
      <c r="H82" s="79"/>
      <c r="I82" s="79"/>
      <c r="J82" s="79"/>
      <c r="K82" s="79"/>
      <c r="L82" s="79"/>
      <c r="M82" s="79"/>
      <c r="N82" s="79"/>
      <c r="O82" s="79"/>
      <c r="P82" s="42">
        <f t="shared" si="4"/>
        <v>0</v>
      </c>
      <c r="Q82" s="80"/>
      <c r="R82" s="47">
        <f t="shared" si="5"/>
        <v>0</v>
      </c>
      <c r="S82" s="3"/>
      <c r="T82" s="116"/>
    </row>
    <row r="83" spans="1:22" ht="19.5" customHeight="1" x14ac:dyDescent="0.25">
      <c r="A83" s="279"/>
      <c r="B83" s="226" t="s">
        <v>38</v>
      </c>
      <c r="C83" s="226"/>
      <c r="D83" s="226"/>
      <c r="E83" s="226"/>
      <c r="F83" s="226"/>
      <c r="G83" s="226"/>
      <c r="H83" s="79"/>
      <c r="I83" s="79"/>
      <c r="J83" s="79"/>
      <c r="K83" s="79"/>
      <c r="L83" s="79"/>
      <c r="M83" s="79"/>
      <c r="N83" s="79"/>
      <c r="O83" s="79"/>
      <c r="P83" s="42">
        <f t="shared" si="4"/>
        <v>0</v>
      </c>
      <c r="Q83" s="80"/>
      <c r="R83" s="47">
        <f t="shared" si="5"/>
        <v>0</v>
      </c>
      <c r="S83" s="3"/>
      <c r="T83" s="116"/>
    </row>
    <row r="84" spans="1:22" ht="19.5" customHeight="1" x14ac:dyDescent="0.25">
      <c r="A84" s="279"/>
      <c r="B84" s="245" t="s">
        <v>140</v>
      </c>
      <c r="C84" s="246"/>
      <c r="D84" s="246"/>
      <c r="E84" s="246"/>
      <c r="F84" s="246"/>
      <c r="G84" s="247"/>
      <c r="H84" s="79"/>
      <c r="I84" s="79"/>
      <c r="J84" s="79"/>
      <c r="K84" s="79"/>
      <c r="L84" s="79"/>
      <c r="M84" s="79"/>
      <c r="N84" s="79"/>
      <c r="O84" s="79"/>
      <c r="P84" s="42">
        <f t="shared" ref="P84:P86" si="6">SUMPRODUCT($H$45:$O$45,H84:O84)</f>
        <v>0</v>
      </c>
      <c r="Q84" s="80"/>
      <c r="R84" s="47">
        <f t="shared" ref="R84:R86" si="7">+P84/22</f>
        <v>0</v>
      </c>
      <c r="S84" s="3"/>
      <c r="T84" s="116"/>
    </row>
    <row r="85" spans="1:22" ht="19.5" customHeight="1" x14ac:dyDescent="0.25">
      <c r="A85" s="279"/>
      <c r="B85" s="245" t="s">
        <v>141</v>
      </c>
      <c r="C85" s="246"/>
      <c r="D85" s="246"/>
      <c r="E85" s="246"/>
      <c r="F85" s="246"/>
      <c r="G85" s="247"/>
      <c r="H85" s="79"/>
      <c r="I85" s="79"/>
      <c r="J85" s="79"/>
      <c r="K85" s="79"/>
      <c r="L85" s="79"/>
      <c r="M85" s="79"/>
      <c r="N85" s="79"/>
      <c r="O85" s="79"/>
      <c r="P85" s="42">
        <f t="shared" si="6"/>
        <v>0</v>
      </c>
      <c r="Q85" s="80"/>
      <c r="R85" s="47">
        <f t="shared" si="7"/>
        <v>0</v>
      </c>
      <c r="S85" s="3"/>
      <c r="T85" s="116"/>
    </row>
    <row r="86" spans="1:22" ht="19.5" customHeight="1" x14ac:dyDescent="0.25">
      <c r="A86" s="279"/>
      <c r="B86" s="245" t="s">
        <v>142</v>
      </c>
      <c r="C86" s="246"/>
      <c r="D86" s="246"/>
      <c r="E86" s="246"/>
      <c r="F86" s="246"/>
      <c r="G86" s="247"/>
      <c r="H86" s="79"/>
      <c r="I86" s="79"/>
      <c r="J86" s="79"/>
      <c r="K86" s="79"/>
      <c r="L86" s="79"/>
      <c r="M86" s="79"/>
      <c r="N86" s="79"/>
      <c r="O86" s="79"/>
      <c r="P86" s="42">
        <f t="shared" si="6"/>
        <v>0</v>
      </c>
      <c r="Q86" s="80"/>
      <c r="R86" s="47">
        <f t="shared" si="7"/>
        <v>0</v>
      </c>
      <c r="S86" s="3"/>
      <c r="T86" s="116"/>
    </row>
    <row r="87" spans="1:22" ht="19.5" customHeight="1" thickBot="1" x14ac:dyDescent="0.3">
      <c r="A87" s="280"/>
      <c r="B87" s="245" t="s">
        <v>142</v>
      </c>
      <c r="C87" s="246"/>
      <c r="D87" s="246"/>
      <c r="E87" s="246"/>
      <c r="F87" s="246"/>
      <c r="G87" s="247"/>
      <c r="H87" s="79"/>
      <c r="I87" s="79"/>
      <c r="J87" s="79"/>
      <c r="K87" s="79"/>
      <c r="L87" s="79"/>
      <c r="M87" s="79"/>
      <c r="N87" s="79"/>
      <c r="O87" s="79"/>
      <c r="P87" s="42">
        <f t="shared" si="4"/>
        <v>0</v>
      </c>
      <c r="Q87" s="80"/>
      <c r="R87" s="47">
        <f t="shared" si="5"/>
        <v>0</v>
      </c>
      <c r="S87" s="3"/>
      <c r="T87" s="117"/>
    </row>
    <row r="88" spans="1:22" ht="15" customHeight="1" x14ac:dyDescent="0.25">
      <c r="A88" s="83"/>
      <c r="B88" s="145" t="s">
        <v>28</v>
      </c>
      <c r="C88" s="192"/>
      <c r="D88" s="192"/>
      <c r="E88" s="192"/>
      <c r="F88" s="192"/>
      <c r="G88" s="192"/>
      <c r="H88" s="43">
        <f t="shared" ref="H88:N88" si="8">SUM(H50:H87)</f>
        <v>0</v>
      </c>
      <c r="I88" s="43">
        <f t="shared" si="8"/>
        <v>0</v>
      </c>
      <c r="J88" s="43">
        <f t="shared" si="8"/>
        <v>0</v>
      </c>
      <c r="K88" s="43">
        <f t="shared" si="8"/>
        <v>0</v>
      </c>
      <c r="L88" s="43">
        <f t="shared" si="8"/>
        <v>0</v>
      </c>
      <c r="M88" s="43">
        <f t="shared" si="8"/>
        <v>0</v>
      </c>
      <c r="N88" s="43">
        <f t="shared" si="8"/>
        <v>0</v>
      </c>
      <c r="O88" s="43">
        <f>SUM(O56:O87)</f>
        <v>0</v>
      </c>
      <c r="P88" s="44">
        <f>SUM(P50:P87)</f>
        <v>0</v>
      </c>
      <c r="Q88" s="45">
        <f>SUM(Q50:Q87)</f>
        <v>0</v>
      </c>
      <c r="R88" s="48">
        <f t="shared" si="5"/>
        <v>0</v>
      </c>
      <c r="S88" s="3"/>
    </row>
    <row r="89" spans="1:22" ht="21.75" customHeight="1" x14ac:dyDescent="0.25">
      <c r="A89" s="83"/>
      <c r="B89" s="145" t="s">
        <v>108</v>
      </c>
      <c r="C89" s="145"/>
      <c r="D89" s="145"/>
      <c r="E89" s="145"/>
      <c r="F89" s="145"/>
      <c r="G89" s="145"/>
      <c r="H89" s="46">
        <f t="shared" ref="H89:O89" si="9">IF(H42="u",35,IF(H42="M",38,IF(H42="MU",43,30)))</f>
        <v>30</v>
      </c>
      <c r="I89" s="46">
        <f t="shared" si="9"/>
        <v>30</v>
      </c>
      <c r="J89" s="46">
        <f t="shared" si="9"/>
        <v>30</v>
      </c>
      <c r="K89" s="46">
        <f t="shared" si="9"/>
        <v>30</v>
      </c>
      <c r="L89" s="46">
        <f t="shared" si="9"/>
        <v>30</v>
      </c>
      <c r="M89" s="46">
        <f t="shared" si="9"/>
        <v>30</v>
      </c>
      <c r="N89" s="92">
        <f t="shared" si="9"/>
        <v>38</v>
      </c>
      <c r="O89" s="92">
        <f t="shared" si="9"/>
        <v>38</v>
      </c>
      <c r="P89" s="44"/>
      <c r="Q89" s="65" t="s">
        <v>89</v>
      </c>
      <c r="R89" s="85">
        <f>+INT(R88)</f>
        <v>0</v>
      </c>
      <c r="S89" s="3"/>
    </row>
    <row r="90" spans="1:22" ht="20.25" customHeight="1" thickBot="1" x14ac:dyDescent="0.3">
      <c r="A90" s="84"/>
      <c r="B90" s="224" t="s">
        <v>62</v>
      </c>
      <c r="C90" s="225"/>
      <c r="D90" s="225"/>
      <c r="E90" s="225"/>
      <c r="F90" s="225"/>
      <c r="G90" s="225"/>
      <c r="H90" s="49">
        <f>+H89-H88</f>
        <v>30</v>
      </c>
      <c r="I90" s="49">
        <f t="shared" ref="I90:O90" si="10">+I89-I88</f>
        <v>30</v>
      </c>
      <c r="J90" s="49">
        <f t="shared" si="10"/>
        <v>30</v>
      </c>
      <c r="K90" s="49">
        <f t="shared" si="10"/>
        <v>30</v>
      </c>
      <c r="L90" s="49">
        <f t="shared" si="10"/>
        <v>30</v>
      </c>
      <c r="M90" s="49">
        <f t="shared" si="10"/>
        <v>30</v>
      </c>
      <c r="N90" s="93">
        <f t="shared" si="10"/>
        <v>38</v>
      </c>
      <c r="O90" s="93">
        <f t="shared" si="10"/>
        <v>38</v>
      </c>
      <c r="P90" s="50"/>
      <c r="Q90" s="66" t="s">
        <v>88</v>
      </c>
      <c r="R90" s="86">
        <f>+P88-INT(R88)*22</f>
        <v>0</v>
      </c>
      <c r="S90" s="3"/>
      <c r="T90" s="19">
        <v>1</v>
      </c>
      <c r="U90" s="19">
        <v>1</v>
      </c>
      <c r="V90" s="19">
        <v>1</v>
      </c>
    </row>
    <row r="91" spans="1:22" ht="3.75" customHeight="1" thickBot="1" x14ac:dyDescent="0.3">
      <c r="A91" s="3"/>
      <c r="B91" s="24"/>
      <c r="C91" s="23"/>
      <c r="D91" s="23"/>
      <c r="E91" s="23"/>
      <c r="F91" s="23"/>
      <c r="G91" s="23"/>
      <c r="H91" s="8"/>
      <c r="I91" s="8"/>
      <c r="J91" s="8"/>
      <c r="K91" s="8"/>
      <c r="L91" s="8"/>
      <c r="M91" s="8"/>
      <c r="N91" s="8"/>
      <c r="O91" s="8"/>
      <c r="P91" s="8"/>
      <c r="Q91" s="9"/>
      <c r="R91" s="1"/>
      <c r="S91" s="3"/>
      <c r="T91" s="19">
        <f>+T90*37</f>
        <v>37</v>
      </c>
      <c r="U91" s="19">
        <f>+U90*35</f>
        <v>35</v>
      </c>
      <c r="V91" s="19">
        <f>+V90*43</f>
        <v>43</v>
      </c>
    </row>
    <row r="92" spans="1:22" ht="15.75" hidden="1" customHeight="1" x14ac:dyDescent="0.25">
      <c r="A92" s="3"/>
      <c r="B92" s="24"/>
      <c r="C92" s="23"/>
      <c r="D92" s="23"/>
      <c r="E92" s="23"/>
      <c r="F92" s="23"/>
      <c r="G92" s="23"/>
      <c r="H92" s="8"/>
      <c r="I92" s="8"/>
      <c r="J92" s="8"/>
      <c r="K92" s="8"/>
      <c r="L92" s="8"/>
      <c r="M92" s="8"/>
      <c r="N92" s="8"/>
      <c r="O92" s="8"/>
      <c r="P92" s="8"/>
      <c r="Q92" s="9"/>
      <c r="R92" s="1"/>
      <c r="S92" s="3"/>
      <c r="T92" s="19"/>
      <c r="U92" s="19"/>
      <c r="V92" s="19"/>
    </row>
    <row r="93" spans="1:22" ht="16.5" customHeight="1" thickBot="1" x14ac:dyDescent="0.3">
      <c r="A93" s="122"/>
      <c r="B93" s="122"/>
      <c r="C93" s="122"/>
      <c r="D93" s="122"/>
      <c r="E93" s="122"/>
      <c r="F93" s="122"/>
      <c r="G93" s="122"/>
      <c r="H93" s="8"/>
      <c r="I93" s="8"/>
      <c r="J93" s="8"/>
      <c r="K93" s="8"/>
      <c r="L93" s="8"/>
      <c r="M93" s="8"/>
      <c r="N93" s="8"/>
      <c r="O93" s="8"/>
      <c r="P93" s="8"/>
      <c r="Q93" s="9"/>
      <c r="R93" s="1"/>
      <c r="S93" s="3"/>
      <c r="T93" s="109" t="s">
        <v>136</v>
      </c>
      <c r="U93" s="19"/>
      <c r="V93" s="19"/>
    </row>
    <row r="94" spans="1:22" ht="16.5" customHeight="1" thickBot="1" x14ac:dyDescent="0.3">
      <c r="A94" s="118" t="s">
        <v>106</v>
      </c>
      <c r="B94" s="119"/>
      <c r="C94" s="119"/>
      <c r="D94" s="119"/>
      <c r="E94" s="119"/>
      <c r="F94" s="119"/>
      <c r="G94" s="119"/>
      <c r="H94" s="120"/>
      <c r="I94" s="121"/>
      <c r="J94" s="8"/>
      <c r="K94" s="8"/>
      <c r="L94" s="8"/>
      <c r="M94" s="8"/>
      <c r="N94" s="8"/>
      <c r="O94" s="8"/>
      <c r="P94" s="8"/>
      <c r="Q94" s="9"/>
      <c r="R94" s="1"/>
      <c r="S94" s="3"/>
      <c r="T94" s="110"/>
      <c r="U94" s="19"/>
      <c r="V94" s="19"/>
    </row>
    <row r="95" spans="1:22" ht="15.75" customHeight="1" thickBot="1" x14ac:dyDescent="0.3">
      <c r="A95" s="3"/>
      <c r="B95" s="3"/>
      <c r="C95" s="3"/>
      <c r="D95" s="3"/>
      <c r="E95" s="3"/>
      <c r="F95" s="3"/>
      <c r="G95" s="3"/>
      <c r="H95" s="3"/>
      <c r="I95" s="3"/>
      <c r="J95" s="118" t="s">
        <v>124</v>
      </c>
      <c r="K95" s="119"/>
      <c r="L95" s="119"/>
      <c r="M95" s="119"/>
      <c r="N95" s="119"/>
      <c r="O95" s="119"/>
      <c r="P95" s="119"/>
      <c r="Q95" s="120"/>
      <c r="R95" s="121"/>
      <c r="S95" s="3"/>
      <c r="T95" s="110"/>
      <c r="U95" s="19">
        <f>+U90*1.591</f>
        <v>1.591</v>
      </c>
      <c r="V95" s="19">
        <f>+V90*1.9545</f>
        <v>1.9544999999999999</v>
      </c>
    </row>
    <row r="96" spans="1:22" ht="15.75" customHeight="1" thickBot="1" x14ac:dyDescent="0.3">
      <c r="A96" s="118" t="s">
        <v>122</v>
      </c>
      <c r="B96" s="119"/>
      <c r="C96" s="119"/>
      <c r="D96" s="119"/>
      <c r="E96" s="119"/>
      <c r="F96" s="119"/>
      <c r="G96" s="119"/>
      <c r="H96" s="120"/>
      <c r="I96" s="121"/>
      <c r="J96" s="3"/>
      <c r="K96" s="3"/>
      <c r="L96" s="3"/>
      <c r="M96" s="3"/>
      <c r="N96" s="3"/>
      <c r="O96" s="3"/>
      <c r="P96" s="4"/>
      <c r="Q96" s="10"/>
      <c r="R96" s="1"/>
      <c r="S96" s="3"/>
      <c r="T96" s="110"/>
      <c r="U96" s="19"/>
      <c r="V96" s="19"/>
    </row>
    <row r="97" spans="1:22" ht="15.75" customHeight="1" thickBot="1" x14ac:dyDescent="0.3">
      <c r="A97" s="3"/>
      <c r="B97" s="3"/>
      <c r="C97" s="3"/>
      <c r="D97" s="3"/>
      <c r="E97" s="3"/>
      <c r="F97" s="3"/>
      <c r="G97" s="3"/>
      <c r="H97" s="3"/>
      <c r="I97" s="3"/>
      <c r="J97" s="118" t="s">
        <v>125</v>
      </c>
      <c r="K97" s="119"/>
      <c r="L97" s="119"/>
      <c r="M97" s="119"/>
      <c r="N97" s="119"/>
      <c r="O97" s="119"/>
      <c r="P97" s="119"/>
      <c r="Q97" s="120"/>
      <c r="R97" s="121"/>
      <c r="S97" s="3"/>
      <c r="T97" s="111"/>
      <c r="U97" s="19"/>
      <c r="V97" s="19"/>
    </row>
    <row r="98" spans="1:22" ht="2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4"/>
      <c r="Q98" s="10"/>
      <c r="R98" s="1"/>
      <c r="S98" s="3"/>
      <c r="T98" s="19"/>
      <c r="U98" s="19"/>
      <c r="V98" s="19"/>
    </row>
    <row r="99" spans="1:22" ht="15.75" customHeight="1" thickBo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4"/>
      <c r="Q99" s="10"/>
      <c r="R99" s="1"/>
      <c r="S99" s="3"/>
      <c r="T99" s="19"/>
      <c r="U99" s="19"/>
      <c r="V99" s="19"/>
    </row>
    <row r="100" spans="1:22" ht="39.950000000000003" customHeight="1" thickBot="1" x14ac:dyDescent="0.3">
      <c r="A100" s="118" t="s">
        <v>92</v>
      </c>
      <c r="B100" s="119"/>
      <c r="C100" s="119"/>
      <c r="D100" s="119"/>
      <c r="E100" s="119"/>
      <c r="F100" s="119"/>
      <c r="G100" s="119"/>
      <c r="H100" s="239">
        <f>IF(R89&lt;Q88,Q88-R89,0)</f>
        <v>0</v>
      </c>
      <c r="I100" s="240"/>
      <c r="J100" s="118" t="s">
        <v>90</v>
      </c>
      <c r="K100" s="119"/>
      <c r="L100" s="119"/>
      <c r="M100" s="241" t="s">
        <v>91</v>
      </c>
      <c r="N100" s="241"/>
      <c r="O100" s="241"/>
      <c r="P100" s="241"/>
      <c r="Q100" s="241"/>
      <c r="R100" s="242"/>
      <c r="S100" s="3"/>
      <c r="T100" s="109" t="s">
        <v>134</v>
      </c>
      <c r="U100" s="19"/>
      <c r="V100" s="19"/>
    </row>
    <row r="101" spans="1:22" ht="18" customHeight="1" thickBo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4"/>
      <c r="Q101" s="10"/>
      <c r="R101" s="1"/>
      <c r="S101" s="3"/>
      <c r="T101" s="110"/>
      <c r="U101" s="19"/>
      <c r="V101" s="19"/>
    </row>
    <row r="102" spans="1:22" ht="39.950000000000003" customHeight="1" thickBot="1" x14ac:dyDescent="0.3">
      <c r="A102" s="118" t="s">
        <v>93</v>
      </c>
      <c r="B102" s="119"/>
      <c r="C102" s="119"/>
      <c r="D102" s="119"/>
      <c r="E102" s="119"/>
      <c r="F102" s="119"/>
      <c r="G102" s="119"/>
      <c r="H102" s="287">
        <f>IF(R89&lt;Q88,0,R89-Q88)</f>
        <v>0</v>
      </c>
      <c r="I102" s="288"/>
      <c r="J102" s="118" t="s">
        <v>90</v>
      </c>
      <c r="K102" s="119"/>
      <c r="L102" s="119"/>
      <c r="M102" s="241" t="s">
        <v>94</v>
      </c>
      <c r="N102" s="241"/>
      <c r="O102" s="241"/>
      <c r="P102" s="241"/>
      <c r="Q102" s="241"/>
      <c r="R102" s="242"/>
      <c r="S102" s="3"/>
      <c r="T102" s="110"/>
      <c r="U102" s="19"/>
      <c r="V102" s="19"/>
    </row>
    <row r="103" spans="1:22" ht="23.25" customHeight="1" thickBo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/>
      <c r="Q103" s="10"/>
      <c r="R103" s="1"/>
      <c r="S103" s="3"/>
      <c r="T103" s="110"/>
      <c r="U103" s="19"/>
      <c r="V103" s="19"/>
    </row>
    <row r="104" spans="1:22" ht="96" customHeight="1" thickBot="1" x14ac:dyDescent="0.3">
      <c r="A104" s="281" t="s">
        <v>95</v>
      </c>
      <c r="B104" s="282"/>
      <c r="C104" s="282"/>
      <c r="D104" s="282"/>
      <c r="E104" s="282"/>
      <c r="F104" s="282"/>
      <c r="G104" s="282"/>
      <c r="H104" s="282"/>
      <c r="I104" s="283"/>
      <c r="J104" s="284" t="s">
        <v>163</v>
      </c>
      <c r="K104" s="285"/>
      <c r="L104" s="285"/>
      <c r="M104" s="285"/>
      <c r="N104" s="285"/>
      <c r="O104" s="285"/>
      <c r="P104" s="285"/>
      <c r="Q104" s="285"/>
      <c r="R104" s="286"/>
      <c r="S104" s="3"/>
      <c r="T104" s="111"/>
      <c r="U104" s="19"/>
      <c r="V104" s="19"/>
    </row>
    <row r="105" spans="1:22" ht="23.25" customHeight="1" thickBo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/>
      <c r="Q105" s="10"/>
      <c r="R105" s="1"/>
      <c r="S105" s="3"/>
      <c r="T105" s="19"/>
      <c r="U105" s="19"/>
      <c r="V105" s="19"/>
    </row>
    <row r="106" spans="1:22" ht="18" customHeight="1" x14ac:dyDescent="0.25">
      <c r="A106" s="167" t="s">
        <v>138</v>
      </c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9"/>
      <c r="S106" s="3"/>
      <c r="T106" s="109" t="s">
        <v>139</v>
      </c>
      <c r="U106" s="19">
        <f>+U91/22</f>
        <v>1.5909090909090908</v>
      </c>
      <c r="V106" s="19">
        <f>+V91/22</f>
        <v>1.9545454545454546</v>
      </c>
    </row>
    <row r="107" spans="1:22" ht="35.25" customHeight="1" thickBot="1" x14ac:dyDescent="0.3">
      <c r="A107" s="170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2"/>
      <c r="S107" s="1"/>
      <c r="T107" s="111"/>
      <c r="U107" s="20">
        <v>1.591</v>
      </c>
      <c r="V107" s="20">
        <v>1.9544999999999999</v>
      </c>
    </row>
    <row r="108" spans="1:22" ht="18" customHeight="1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5"/>
      <c r="L108" s="5"/>
      <c r="M108" s="1"/>
      <c r="N108" s="1"/>
      <c r="O108" s="1"/>
      <c r="P108" s="5"/>
      <c r="Q108" s="264" t="s">
        <v>96</v>
      </c>
      <c r="R108" s="265"/>
      <c r="S108" s="11"/>
      <c r="T108" s="20" t="s">
        <v>57</v>
      </c>
      <c r="U108" s="20" t="s">
        <v>58</v>
      </c>
      <c r="V108" s="20" t="s">
        <v>59</v>
      </c>
    </row>
    <row r="109" spans="1:22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5"/>
      <c r="L109" s="5"/>
      <c r="M109" s="1"/>
      <c r="N109" s="1"/>
      <c r="O109" s="1"/>
      <c r="P109" s="5"/>
      <c r="Q109" s="6"/>
      <c r="R109" s="1"/>
      <c r="S109" s="1"/>
      <c r="T109" s="144" t="s">
        <v>60</v>
      </c>
      <c r="U109" s="144"/>
      <c r="V109" s="144"/>
    </row>
    <row r="110" spans="1:22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5"/>
      <c r="L110" s="5"/>
      <c r="M110" s="1"/>
      <c r="N110" s="1"/>
      <c r="O110" s="1"/>
      <c r="P110" s="5"/>
      <c r="Q110" s="6"/>
      <c r="R110" s="1"/>
      <c r="S110" s="1"/>
    </row>
    <row r="111" spans="1:22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5"/>
      <c r="L111" s="5"/>
      <c r="M111" s="1"/>
      <c r="N111" s="1"/>
      <c r="O111" s="1"/>
      <c r="P111" s="5"/>
      <c r="Q111" s="6"/>
      <c r="R111" s="1"/>
      <c r="S111" s="1"/>
    </row>
    <row r="112" spans="1:22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5"/>
      <c r="L112" s="5"/>
      <c r="M112" s="1"/>
      <c r="N112" s="1"/>
      <c r="O112" s="1"/>
      <c r="P112" s="5"/>
      <c r="Q112" s="6"/>
      <c r="R112" s="1"/>
      <c r="S112" s="1"/>
    </row>
    <row r="113" spans="1:19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5"/>
      <c r="L113" s="5"/>
      <c r="M113" s="1"/>
      <c r="N113" s="1"/>
      <c r="O113" s="1"/>
      <c r="P113" s="5"/>
      <c r="Q113" s="6"/>
      <c r="R113" s="1"/>
      <c r="S113" s="1"/>
    </row>
    <row r="114" spans="1:19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5"/>
      <c r="L114" s="5"/>
      <c r="M114" s="1"/>
      <c r="N114" s="1"/>
      <c r="O114" s="1"/>
      <c r="P114" s="5"/>
      <c r="Q114" s="6"/>
      <c r="R114" s="1"/>
      <c r="S114" s="1"/>
    </row>
    <row r="115" spans="1:19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5"/>
      <c r="L115" s="5"/>
      <c r="M115" s="1"/>
      <c r="N115" s="1"/>
      <c r="O115" s="1"/>
      <c r="P115" s="5"/>
      <c r="Q115" s="6"/>
      <c r="R115" s="1"/>
      <c r="S115" s="1"/>
    </row>
    <row r="116" spans="1:19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5"/>
      <c r="L116" s="5"/>
      <c r="M116" s="1"/>
      <c r="N116" s="1"/>
      <c r="O116" s="1"/>
      <c r="P116" s="5"/>
      <c r="Q116" s="6"/>
      <c r="R116" s="1"/>
      <c r="S116" s="1"/>
    </row>
    <row r="117" spans="1:19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5"/>
      <c r="L117" s="5"/>
      <c r="M117" s="1"/>
      <c r="N117" s="1"/>
      <c r="O117" s="1"/>
      <c r="P117" s="5"/>
      <c r="Q117" s="6"/>
      <c r="R117" s="1"/>
      <c r="S117" s="1"/>
    </row>
    <row r="118" spans="1:19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5"/>
      <c r="L118" s="5"/>
      <c r="M118" s="1"/>
      <c r="N118" s="1"/>
      <c r="O118" s="1"/>
      <c r="P118" s="5"/>
      <c r="Q118" s="6"/>
      <c r="R118" s="1"/>
      <c r="S118" s="1"/>
    </row>
    <row r="119" spans="1:19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5"/>
      <c r="L119" s="5"/>
      <c r="M119" s="1"/>
      <c r="N119" s="1"/>
      <c r="O119" s="1"/>
      <c r="P119" s="5"/>
      <c r="Q119" s="6"/>
      <c r="R119" s="1"/>
      <c r="S119" s="1"/>
    </row>
    <row r="120" spans="1:19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5"/>
      <c r="L120" s="5"/>
      <c r="M120" s="1"/>
      <c r="N120" s="1"/>
      <c r="O120" s="1"/>
      <c r="P120" s="5"/>
      <c r="Q120" s="6"/>
      <c r="R120" s="1"/>
      <c r="S120" s="1"/>
    </row>
    <row r="121" spans="1:19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5"/>
      <c r="L121" s="5"/>
      <c r="M121" s="1"/>
      <c r="N121" s="1"/>
      <c r="O121" s="1"/>
      <c r="P121" s="5"/>
      <c r="Q121" s="6"/>
      <c r="R121" s="1"/>
      <c r="S121" s="1"/>
    </row>
    <row r="122" spans="1:19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5"/>
      <c r="L122" s="5"/>
      <c r="M122" s="1"/>
      <c r="N122" s="1"/>
      <c r="O122" s="1"/>
      <c r="P122" s="5"/>
      <c r="Q122" s="6"/>
      <c r="R122" s="1"/>
      <c r="S122" s="1"/>
    </row>
    <row r="123" spans="1:19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5"/>
      <c r="L123" s="5"/>
      <c r="M123" s="1"/>
      <c r="N123" s="1"/>
      <c r="O123" s="1"/>
      <c r="P123" s="5"/>
      <c r="Q123" s="6"/>
      <c r="R123" s="1"/>
      <c r="S123" s="1"/>
    </row>
    <row r="124" spans="1:19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5"/>
      <c r="L124" s="5"/>
      <c r="M124" s="1"/>
      <c r="N124" s="1"/>
      <c r="O124" s="1"/>
      <c r="P124" s="5"/>
      <c r="Q124" s="6"/>
      <c r="R124" s="1"/>
      <c r="S124" s="1"/>
    </row>
    <row r="125" spans="1:19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5"/>
      <c r="L125" s="5"/>
      <c r="M125" s="1"/>
      <c r="N125" s="1"/>
      <c r="O125" s="1"/>
      <c r="P125" s="5"/>
      <c r="Q125" s="6"/>
      <c r="R125" s="1"/>
      <c r="S125" s="1"/>
    </row>
    <row r="126" spans="1:19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5"/>
      <c r="L126" s="5"/>
      <c r="M126" s="1"/>
      <c r="N126" s="1"/>
      <c r="O126" s="1"/>
      <c r="P126" s="5"/>
      <c r="Q126" s="6"/>
      <c r="R126" s="1"/>
      <c r="S126" s="1"/>
    </row>
    <row r="127" spans="1:19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5"/>
      <c r="L127" s="5"/>
      <c r="M127" s="1"/>
      <c r="N127" s="1"/>
      <c r="O127" s="1"/>
      <c r="P127" s="5"/>
      <c r="Q127" s="6"/>
      <c r="R127" s="1"/>
      <c r="S127" s="1"/>
    </row>
    <row r="128" spans="1:19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5"/>
      <c r="L128" s="5"/>
      <c r="M128" s="1"/>
      <c r="N128" s="1"/>
      <c r="O128" s="1"/>
      <c r="P128" s="5"/>
      <c r="Q128" s="6"/>
      <c r="R128" s="1"/>
      <c r="S128" s="1"/>
    </row>
    <row r="129" spans="1:19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5"/>
      <c r="L129" s="5"/>
      <c r="M129" s="1"/>
      <c r="N129" s="1"/>
      <c r="O129" s="1"/>
      <c r="P129" s="5"/>
      <c r="Q129" s="6"/>
      <c r="R129" s="1"/>
      <c r="S129" s="1"/>
    </row>
    <row r="130" spans="1:19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5"/>
      <c r="L130" s="5"/>
      <c r="M130" s="1"/>
      <c r="N130" s="1"/>
      <c r="O130" s="1"/>
      <c r="P130" s="5"/>
      <c r="Q130" s="6"/>
      <c r="R130" s="1"/>
      <c r="S130" s="1"/>
    </row>
    <row r="131" spans="1:19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5"/>
      <c r="L131" s="5"/>
      <c r="M131" s="1"/>
      <c r="N131" s="1"/>
      <c r="O131" s="1"/>
      <c r="P131" s="5"/>
      <c r="Q131" s="6"/>
      <c r="R131" s="1"/>
      <c r="S131" s="1"/>
    </row>
    <row r="132" spans="1:19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5"/>
      <c r="L132" s="5"/>
      <c r="M132" s="1"/>
      <c r="N132" s="1"/>
      <c r="O132" s="1"/>
      <c r="P132" s="5"/>
      <c r="Q132" s="6"/>
      <c r="R132" s="1"/>
      <c r="S132" s="1"/>
    </row>
    <row r="133" spans="1:19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5"/>
      <c r="L133" s="5"/>
      <c r="M133" s="1"/>
      <c r="N133" s="1"/>
      <c r="O133" s="1"/>
      <c r="P133" s="5"/>
      <c r="Q133" s="6"/>
      <c r="R133" s="1"/>
      <c r="S133" s="1"/>
    </row>
    <row r="134" spans="1:19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5"/>
      <c r="L134" s="5"/>
      <c r="M134" s="1"/>
      <c r="N134" s="1"/>
      <c r="O134" s="1"/>
      <c r="P134" s="5"/>
      <c r="Q134" s="6"/>
      <c r="R134" s="1"/>
      <c r="S134" s="1"/>
    </row>
    <row r="135" spans="1:19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5"/>
      <c r="L135" s="5"/>
      <c r="M135" s="1"/>
      <c r="N135" s="1"/>
      <c r="O135" s="1"/>
      <c r="P135" s="5"/>
      <c r="Q135" s="6"/>
      <c r="R135" s="1"/>
      <c r="S135" s="1"/>
    </row>
    <row r="136" spans="1:19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5"/>
      <c r="L136" s="5"/>
      <c r="M136" s="1"/>
      <c r="N136" s="1"/>
      <c r="O136" s="1"/>
      <c r="P136" s="5"/>
      <c r="Q136" s="6"/>
      <c r="R136" s="1"/>
      <c r="S136" s="1"/>
    </row>
    <row r="137" spans="1:19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5"/>
      <c r="L137" s="5"/>
      <c r="M137" s="1"/>
      <c r="N137" s="1"/>
      <c r="O137" s="1"/>
      <c r="P137" s="5"/>
      <c r="Q137" s="6"/>
      <c r="R137" s="1"/>
      <c r="S137" s="1"/>
    </row>
    <row r="138" spans="1:19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5"/>
      <c r="L138" s="5"/>
      <c r="M138" s="1"/>
      <c r="N138" s="1"/>
      <c r="O138" s="1"/>
      <c r="P138" s="5"/>
      <c r="Q138" s="6"/>
      <c r="R138" s="1"/>
      <c r="S138" s="1"/>
    </row>
    <row r="139" spans="1:19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5"/>
      <c r="L139" s="5"/>
      <c r="M139" s="1"/>
      <c r="N139" s="1"/>
      <c r="O139" s="1"/>
      <c r="P139" s="5"/>
      <c r="Q139" s="6"/>
      <c r="R139" s="1"/>
      <c r="S139" s="1"/>
    </row>
    <row r="140" spans="1:19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5"/>
      <c r="L140" s="5"/>
      <c r="M140" s="1"/>
      <c r="N140" s="1"/>
      <c r="O140" s="1"/>
      <c r="P140" s="5"/>
      <c r="Q140" s="6"/>
      <c r="R140" s="1"/>
      <c r="S140" s="1"/>
    </row>
    <row r="141" spans="1:19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5"/>
      <c r="L141" s="5"/>
      <c r="M141" s="1"/>
      <c r="N141" s="1"/>
      <c r="O141" s="1"/>
      <c r="P141" s="5"/>
      <c r="Q141" s="6"/>
      <c r="R141" s="1"/>
      <c r="S141" s="1"/>
    </row>
    <row r="142" spans="1:19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5"/>
      <c r="L142" s="5"/>
      <c r="M142" s="1"/>
      <c r="N142" s="1"/>
      <c r="O142" s="1"/>
      <c r="P142" s="5"/>
      <c r="Q142" s="6"/>
      <c r="R142" s="1"/>
      <c r="S142" s="1"/>
    </row>
    <row r="143" spans="1:19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5"/>
      <c r="L143" s="5"/>
      <c r="M143" s="1"/>
      <c r="N143" s="1"/>
      <c r="O143" s="1"/>
      <c r="P143" s="5"/>
      <c r="Q143" s="6"/>
      <c r="R143" s="1"/>
      <c r="S143" s="1"/>
    </row>
    <row r="144" spans="1:19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5"/>
      <c r="L144" s="5"/>
      <c r="M144" s="1"/>
      <c r="N144" s="1"/>
      <c r="O144" s="1"/>
      <c r="P144" s="5"/>
      <c r="Q144" s="6"/>
      <c r="R144" s="1"/>
      <c r="S144" s="1"/>
    </row>
    <row r="145" spans="1:19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5"/>
      <c r="L145" s="5"/>
      <c r="M145" s="1"/>
      <c r="N145" s="1"/>
      <c r="O145" s="1"/>
      <c r="P145" s="5"/>
      <c r="Q145" s="6"/>
      <c r="R145" s="1"/>
      <c r="S145" s="1"/>
    </row>
    <row r="146" spans="1:19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5"/>
      <c r="L146" s="5"/>
      <c r="M146" s="1"/>
      <c r="N146" s="1"/>
      <c r="O146" s="1"/>
      <c r="P146" s="5"/>
      <c r="Q146" s="6"/>
      <c r="R146" s="1"/>
      <c r="S146" s="1"/>
    </row>
    <row r="147" spans="1:19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5"/>
      <c r="L147" s="5"/>
      <c r="M147" s="1"/>
      <c r="N147" s="1"/>
      <c r="O147" s="1"/>
      <c r="P147" s="5"/>
      <c r="Q147" s="6"/>
      <c r="R147" s="1"/>
      <c r="S147" s="1"/>
    </row>
    <row r="148" spans="1:19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5"/>
      <c r="L148" s="5"/>
      <c r="M148" s="1"/>
      <c r="N148" s="1"/>
      <c r="O148" s="1"/>
      <c r="P148" s="5"/>
      <c r="Q148" s="6"/>
      <c r="R148" s="1"/>
      <c r="S148" s="1"/>
    </row>
    <row r="149" spans="1:19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5"/>
      <c r="L149" s="5"/>
      <c r="M149" s="1"/>
      <c r="N149" s="1"/>
      <c r="O149" s="1"/>
      <c r="P149" s="5"/>
      <c r="Q149" s="6"/>
      <c r="R149" s="1"/>
      <c r="S149" s="1"/>
    </row>
  </sheetData>
  <sheetProtection algorithmName="SHA-512" hashValue="B099+pjOEnFh5XMzz2TkHAlGj7K6+TAdIJI3XuJAHu21J+OFYuIZriXS149vwJarzRTYcVmlsaJ2CzEmUFKE2g==" saltValue="/nt5UXNldJOtG64/bI81fw==" spinCount="100000" sheet="1" objects="1" scenarios="1" selectLockedCells="1"/>
  <sortState ref="B67:G83">
    <sortCondition ref="B67"/>
  </sortState>
  <mergeCells count="151">
    <mergeCell ref="Q108:R108"/>
    <mergeCell ref="A10:G10"/>
    <mergeCell ref="H10:R10"/>
    <mergeCell ref="A11:G11"/>
    <mergeCell ref="H11:R11"/>
    <mergeCell ref="Q37:R37"/>
    <mergeCell ref="Q38:R38"/>
    <mergeCell ref="R12:R14"/>
    <mergeCell ref="B57:G57"/>
    <mergeCell ref="B58:G58"/>
    <mergeCell ref="B74:G74"/>
    <mergeCell ref="B71:G71"/>
    <mergeCell ref="B55:G55"/>
    <mergeCell ref="B64:G64"/>
    <mergeCell ref="B65:G65"/>
    <mergeCell ref="B66:G66"/>
    <mergeCell ref="B87:G87"/>
    <mergeCell ref="A50:A87"/>
    <mergeCell ref="A104:I104"/>
    <mergeCell ref="J104:R104"/>
    <mergeCell ref="J102:L102"/>
    <mergeCell ref="M102:R102"/>
    <mergeCell ref="A102:G102"/>
    <mergeCell ref="H102:I102"/>
    <mergeCell ref="A1:D4"/>
    <mergeCell ref="Q1:R1"/>
    <mergeCell ref="Q2:R2"/>
    <mergeCell ref="Q3:R3"/>
    <mergeCell ref="Q4:R4"/>
    <mergeCell ref="E1:P1"/>
    <mergeCell ref="E2:P2"/>
    <mergeCell ref="E3:P3"/>
    <mergeCell ref="E4:P4"/>
    <mergeCell ref="A6:R7"/>
    <mergeCell ref="H8:R8"/>
    <mergeCell ref="H9:R9"/>
    <mergeCell ref="A100:G100"/>
    <mergeCell ref="H100:I100"/>
    <mergeCell ref="J100:L100"/>
    <mergeCell ref="M100:R100"/>
    <mergeCell ref="A8:G8"/>
    <mergeCell ref="A9:G9"/>
    <mergeCell ref="N12:O12"/>
    <mergeCell ref="G12:J12"/>
    <mergeCell ref="B84:G84"/>
    <mergeCell ref="B85:G85"/>
    <mergeCell ref="B70:G70"/>
    <mergeCell ref="B60:G60"/>
    <mergeCell ref="B63:G63"/>
    <mergeCell ref="B62:G62"/>
    <mergeCell ref="B54:G54"/>
    <mergeCell ref="A43:G43"/>
    <mergeCell ref="A45:G45"/>
    <mergeCell ref="B86:G86"/>
    <mergeCell ref="B83:G83"/>
    <mergeCell ref="A26:D26"/>
    <mergeCell ref="A27:D27"/>
    <mergeCell ref="G26:I26"/>
    <mergeCell ref="A24:I24"/>
    <mergeCell ref="A39:G39"/>
    <mergeCell ref="A33:G33"/>
    <mergeCell ref="A12:F12"/>
    <mergeCell ref="B90:G90"/>
    <mergeCell ref="B82:G82"/>
    <mergeCell ref="B73:G73"/>
    <mergeCell ref="B75:G75"/>
    <mergeCell ref="B76:G76"/>
    <mergeCell ref="B77:G77"/>
    <mergeCell ref="B88:G88"/>
    <mergeCell ref="B78:G78"/>
    <mergeCell ref="B79:G79"/>
    <mergeCell ref="B80:G80"/>
    <mergeCell ref="B81:G81"/>
    <mergeCell ref="A13:F13"/>
    <mergeCell ref="B56:G56"/>
    <mergeCell ref="B72:G72"/>
    <mergeCell ref="B67:G67"/>
    <mergeCell ref="B69:G69"/>
    <mergeCell ref="A42:G42"/>
    <mergeCell ref="J27:M27"/>
    <mergeCell ref="J26:M26"/>
    <mergeCell ref="N13:O13"/>
    <mergeCell ref="N26:O26"/>
    <mergeCell ref="J28:M28"/>
    <mergeCell ref="N27:O27"/>
    <mergeCell ref="N28:O28"/>
    <mergeCell ref="K14:Q14"/>
    <mergeCell ref="G13:J13"/>
    <mergeCell ref="A17:I17"/>
    <mergeCell ref="A18:I18"/>
    <mergeCell ref="A16:R16"/>
    <mergeCell ref="J17:R17"/>
    <mergeCell ref="J18:R18"/>
    <mergeCell ref="J24:R24"/>
    <mergeCell ref="L12:M13"/>
    <mergeCell ref="A19:I19"/>
    <mergeCell ref="A20:I20"/>
    <mergeCell ref="J19:R19"/>
    <mergeCell ref="J20:R20"/>
    <mergeCell ref="A23:R23"/>
    <mergeCell ref="A28:D28"/>
    <mergeCell ref="G28:I28"/>
    <mergeCell ref="G27:I27"/>
    <mergeCell ref="T1:T4"/>
    <mergeCell ref="T7:T24"/>
    <mergeCell ref="T26:T28"/>
    <mergeCell ref="T33:T39"/>
    <mergeCell ref="B68:G68"/>
    <mergeCell ref="T93:T97"/>
    <mergeCell ref="T109:V109"/>
    <mergeCell ref="B89:G89"/>
    <mergeCell ref="G30:H30"/>
    <mergeCell ref="G31:H31"/>
    <mergeCell ref="I30:L30"/>
    <mergeCell ref="I31:L31"/>
    <mergeCell ref="Q34:R34"/>
    <mergeCell ref="Q35:R35"/>
    <mergeCell ref="B61:G61"/>
    <mergeCell ref="B59:G59"/>
    <mergeCell ref="A46:G46"/>
    <mergeCell ref="A34:G34"/>
    <mergeCell ref="A35:G35"/>
    <mergeCell ref="A36:G36"/>
    <mergeCell ref="A37:G37"/>
    <mergeCell ref="A38:G38"/>
    <mergeCell ref="A106:R106"/>
    <mergeCell ref="A107:R107"/>
    <mergeCell ref="T100:T104"/>
    <mergeCell ref="T106:T107"/>
    <mergeCell ref="T42:T49"/>
    <mergeCell ref="T51:T87"/>
    <mergeCell ref="A96:G96"/>
    <mergeCell ref="H96:I96"/>
    <mergeCell ref="J95:P95"/>
    <mergeCell ref="Q95:R95"/>
    <mergeCell ref="J97:P97"/>
    <mergeCell ref="Q97:R97"/>
    <mergeCell ref="A93:G93"/>
    <mergeCell ref="A94:G94"/>
    <mergeCell ref="H94:I94"/>
    <mergeCell ref="R43:R49"/>
    <mergeCell ref="Q43:Q49"/>
    <mergeCell ref="B53:G53"/>
    <mergeCell ref="B52:G52"/>
    <mergeCell ref="A49:G49"/>
    <mergeCell ref="A48:G48"/>
    <mergeCell ref="H49:O49"/>
    <mergeCell ref="B50:G50"/>
    <mergeCell ref="B51:G51"/>
    <mergeCell ref="A47:G47"/>
    <mergeCell ref="A44:G44"/>
  </mergeCells>
  <dataValidations count="1">
    <dataValidation type="list" allowBlank="1" showInputMessage="1" showErrorMessage="1" sqref="A11:G11">
      <formula1>"RURAL, URBANO"</formula1>
    </dataValidation>
  </dataValidations>
  <pageMargins left="0.25" right="0.25" top="0.45750000000000002" bottom="0.75" header="0.3" footer="0.3"/>
  <pageSetup scale="72" fitToHeight="0" orientation="portrait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E13" sqref="E13"/>
    </sheetView>
  </sheetViews>
  <sheetFormatPr baseColWidth="10" defaultColWidth="10.75" defaultRowHeight="15" x14ac:dyDescent="0.25"/>
  <cols>
    <col min="1" max="16384" width="10.75" style="105"/>
  </cols>
  <sheetData>
    <row r="1" spans="1:14" ht="15.75" thickBot="1" x14ac:dyDescent="0.3">
      <c r="A1" s="289" t="s">
        <v>145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290"/>
    </row>
    <row r="2" spans="1:14" ht="15.75" thickBot="1" x14ac:dyDescent="0.3">
      <c r="A2" s="289" t="s">
        <v>146</v>
      </c>
      <c r="B2" s="290"/>
      <c r="C2" s="315" t="s">
        <v>147</v>
      </c>
      <c r="D2" s="316"/>
      <c r="E2" s="316"/>
      <c r="F2" s="316"/>
      <c r="G2" s="316"/>
      <c r="H2" s="316"/>
      <c r="I2" s="316"/>
      <c r="J2" s="316"/>
      <c r="K2" s="317"/>
      <c r="L2" s="289" t="s">
        <v>148</v>
      </c>
      <c r="M2" s="314"/>
      <c r="N2" s="290"/>
    </row>
    <row r="3" spans="1:14" ht="30" customHeight="1" thickBot="1" x14ac:dyDescent="0.3">
      <c r="A3" s="318">
        <v>45901</v>
      </c>
      <c r="B3" s="319"/>
      <c r="C3" s="320" t="s">
        <v>158</v>
      </c>
      <c r="D3" s="321"/>
      <c r="E3" s="321"/>
      <c r="F3" s="321"/>
      <c r="G3" s="321"/>
      <c r="H3" s="321"/>
      <c r="I3" s="321"/>
      <c r="J3" s="321"/>
      <c r="K3" s="322"/>
      <c r="L3" s="323" t="s">
        <v>159</v>
      </c>
      <c r="M3" s="324"/>
      <c r="N3" s="319"/>
    </row>
    <row r="4" spans="1:14" ht="15.75" thickBot="1" x14ac:dyDescent="0.3"/>
    <row r="5" spans="1:14" ht="15.75" thickBot="1" x14ac:dyDescent="0.3">
      <c r="A5" s="289"/>
      <c r="B5" s="290"/>
      <c r="C5" s="289" t="s">
        <v>149</v>
      </c>
      <c r="D5" s="314"/>
      <c r="E5" s="314"/>
      <c r="F5" s="290"/>
      <c r="G5" s="289" t="s">
        <v>150</v>
      </c>
      <c r="H5" s="314"/>
      <c r="I5" s="314"/>
      <c r="J5" s="290"/>
      <c r="K5" s="106" t="s">
        <v>146</v>
      </c>
      <c r="L5" s="289" t="s">
        <v>151</v>
      </c>
      <c r="M5" s="314"/>
      <c r="N5" s="290"/>
    </row>
    <row r="6" spans="1:14" ht="27.75" customHeight="1" thickBot="1" x14ac:dyDescent="0.3">
      <c r="A6" s="298" t="s">
        <v>152</v>
      </c>
      <c r="B6" s="299"/>
      <c r="C6" s="300" t="s">
        <v>160</v>
      </c>
      <c r="D6" s="301"/>
      <c r="E6" s="301"/>
      <c r="F6" s="302"/>
      <c r="G6" s="303" t="s">
        <v>161</v>
      </c>
      <c r="H6" s="304"/>
      <c r="I6" s="304"/>
      <c r="J6" s="305"/>
      <c r="K6" s="107">
        <v>45901</v>
      </c>
      <c r="L6" s="306" t="s">
        <v>161</v>
      </c>
      <c r="M6" s="307"/>
      <c r="N6" s="308"/>
    </row>
    <row r="7" spans="1:14" ht="27.75" customHeight="1" thickBot="1" x14ac:dyDescent="0.3">
      <c r="A7" s="289" t="s">
        <v>153</v>
      </c>
      <c r="B7" s="290"/>
      <c r="C7" s="309" t="s">
        <v>164</v>
      </c>
      <c r="D7" s="310"/>
      <c r="E7" s="310"/>
      <c r="F7" s="311"/>
      <c r="G7" s="312" t="s">
        <v>154</v>
      </c>
      <c r="H7" s="310"/>
      <c r="I7" s="310"/>
      <c r="J7" s="313"/>
      <c r="K7" s="107">
        <v>45901</v>
      </c>
      <c r="L7" s="325" t="str">
        <f>G7</f>
        <v xml:space="preserve"> Marta Lucia Campo Gaibao / Marlene Sierra De la Cruz</v>
      </c>
      <c r="M7" s="325"/>
      <c r="N7" s="326"/>
    </row>
    <row r="8" spans="1:14" ht="15.75" thickBot="1" x14ac:dyDescent="0.3">
      <c r="A8" s="289" t="s">
        <v>155</v>
      </c>
      <c r="B8" s="290"/>
      <c r="C8" s="291" t="s">
        <v>156</v>
      </c>
      <c r="D8" s="292"/>
      <c r="E8" s="292"/>
      <c r="F8" s="293"/>
      <c r="G8" s="294" t="s">
        <v>157</v>
      </c>
      <c r="H8" s="292"/>
      <c r="I8" s="292"/>
      <c r="J8" s="295"/>
      <c r="K8" s="108">
        <v>45901</v>
      </c>
      <c r="L8" s="296" t="s">
        <v>157</v>
      </c>
      <c r="M8" s="296"/>
      <c r="N8" s="297"/>
    </row>
  </sheetData>
  <mergeCells count="23">
    <mergeCell ref="A5:B5"/>
    <mergeCell ref="C5:F5"/>
    <mergeCell ref="G5:J5"/>
    <mergeCell ref="L5:N5"/>
    <mergeCell ref="A1:N1"/>
    <mergeCell ref="A2:B2"/>
    <mergeCell ref="C2:K2"/>
    <mergeCell ref="L2:N2"/>
    <mergeCell ref="A3:B3"/>
    <mergeCell ref="C3:K3"/>
    <mergeCell ref="L3:N3"/>
    <mergeCell ref="A8:B8"/>
    <mergeCell ref="C8:F8"/>
    <mergeCell ref="G8:J8"/>
    <mergeCell ref="L8:N8"/>
    <mergeCell ref="A6:B6"/>
    <mergeCell ref="C6:F6"/>
    <mergeCell ref="G6:J6"/>
    <mergeCell ref="L6:N6"/>
    <mergeCell ref="A7:B7"/>
    <mergeCell ref="C7:F7"/>
    <mergeCell ref="G7:J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Analisis Plan de Estudio</vt:lpstr>
      <vt:lpstr>Control de Cambios</vt:lpstr>
      <vt:lpstr>'Analisis Plan de Estudio'!Área_de_impresión</vt:lpstr>
    </vt:vector>
  </TitlesOfParts>
  <Company>Gobernación del Atlántico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LDS</dc:creator>
  <cp:lastModifiedBy>Marlene  Sierra</cp:lastModifiedBy>
  <cp:lastPrinted>2025-10-23T15:50:29Z</cp:lastPrinted>
  <dcterms:created xsi:type="dcterms:W3CDTF">2013-03-18T13:24:22Z</dcterms:created>
  <dcterms:modified xsi:type="dcterms:W3CDTF">2025-10-23T16:37:34Z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0x01010097FB25635E56744F8AFD237FF87D885B</vt:lpwstr>
  </property>
</Properties>
</file>